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'Hospitality'!$A$1:$E$31</definedName>
  </definedNames>
  <calcPr fullCalcOnLoad="1"/>
</workbook>
</file>

<file path=xl/sharedStrings.xml><?xml version="1.0" encoding="utf-8"?>
<sst xmlns="http://schemas.openxmlformats.org/spreadsheetml/2006/main" count="1055" uniqueCount="382">
  <si>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</si>
  <si>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</si>
  <si>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</si>
  <si>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</si>
  <si>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</si>
  <si>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</si>
  <si>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</si>
  <si>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</si>
  <si>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</si>
  <si>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</si>
  <si>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</si>
  <si>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</si>
  <si>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</si>
  <si>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</si>
  <si>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</si>
  <si>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</si>
  <si>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</si>
  <si>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</si>
  <si>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</si>
  <si>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</si>
  <si>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 xml:space="preserve">Graeme Benny </t>
  </si>
  <si>
    <t>Careers New Zealand</t>
  </si>
  <si>
    <t>Wellington</t>
  </si>
  <si>
    <t>Non-Credit Card expenses</t>
  </si>
  <si>
    <t>Hamilton</t>
  </si>
  <si>
    <t>Auckland</t>
  </si>
  <si>
    <t>Purpose</t>
  </si>
  <si>
    <t>Total</t>
  </si>
  <si>
    <t>Car parking</t>
  </si>
  <si>
    <t>Non-expenses</t>
  </si>
  <si>
    <t>Breakfast</t>
  </si>
  <si>
    <t>Computer equipment</t>
  </si>
  <si>
    <t>Credit card expenses</t>
  </si>
  <si>
    <t>Acccommodation</t>
  </si>
  <si>
    <t>Non credit card -expenses</t>
  </si>
  <si>
    <t>Membership</t>
  </si>
  <si>
    <t>Car Rental</t>
  </si>
  <si>
    <t>Parking ESLB meeting</t>
  </si>
  <si>
    <t>Rotorua</t>
  </si>
  <si>
    <t>Dinner</t>
  </si>
  <si>
    <t>Car Parking</t>
  </si>
  <si>
    <t>Nil return</t>
  </si>
  <si>
    <t>Breakfast -  Bridging the Divides: Secondary-Tertiary-Employment Transitions for Learner Success conference</t>
  </si>
  <si>
    <t>Dinner x 2 - CNZ &amp; Unitech</t>
  </si>
  <si>
    <t>Parking - Bridging the Divides: Secondary-Tertiary-Employment Transitions for Learner Success conference</t>
  </si>
  <si>
    <t>Tertiary teaching awards</t>
  </si>
  <si>
    <t>Departure tax x 2 @ Rotorua airport -MOU signing with Waiariki Institute of Technology</t>
  </si>
  <si>
    <t>Travel</t>
  </si>
  <si>
    <t>Parking for TOKM meeting</t>
  </si>
  <si>
    <t>Parking at ESLB Meeting</t>
  </si>
  <si>
    <t>Breakfast Gisborne/ Tarawhiti Connect trip</t>
  </si>
  <si>
    <t>Lunch with Gisborne Mayor</t>
  </si>
  <si>
    <t>Parking for Gisborne/Tarawhiti Connect trip</t>
  </si>
  <si>
    <t>Dinner Western Bay @ Work 2013 Tauranga</t>
  </si>
  <si>
    <t>Parking Tauranga - Meeting</t>
  </si>
  <si>
    <t>Coffee - in Auckland for Unitech meeting</t>
  </si>
  <si>
    <t>Lunch with Unitech Auckland</t>
  </si>
  <si>
    <t>Parking Wellington - Auckland trip - Unitech meeting</t>
  </si>
  <si>
    <t>SJS meeting</t>
  </si>
  <si>
    <t>Stationary</t>
  </si>
  <si>
    <t>Lunch</t>
  </si>
  <si>
    <t>Coffee</t>
  </si>
  <si>
    <t>Morning tea</t>
  </si>
  <si>
    <t>Gisborne</t>
  </si>
  <si>
    <t>Tauranga</t>
  </si>
  <si>
    <t>Travel Adaptor/Wirless notebook mouse</t>
  </si>
  <si>
    <t>Lunch with CNZ Chair</t>
  </si>
  <si>
    <t>Dinner Education Summit Auckland</t>
  </si>
  <si>
    <t>Parking Hospitality to CICA</t>
  </si>
  <si>
    <t>Drinks with CICA</t>
  </si>
  <si>
    <t>Parking for Christchurch board meeting</t>
  </si>
  <si>
    <t>Lunch for CNZ team following Te Wananga o Aotearoa function</t>
  </si>
  <si>
    <t>Drinks</t>
  </si>
  <si>
    <t>Taxi</t>
  </si>
  <si>
    <t>Seoul</t>
  </si>
  <si>
    <t>Departure tax x 3 Te Wanga meeting, Te Awamutu</t>
  </si>
  <si>
    <t>Dinner Whangarei office visit</t>
  </si>
  <si>
    <t>Hospitality Anthony Townsend</t>
  </si>
  <si>
    <t>Departure tax</t>
  </si>
  <si>
    <t>Whangarei</t>
  </si>
  <si>
    <t>Wangarei</t>
  </si>
  <si>
    <t>Management Board Strategic Planning meeting</t>
  </si>
  <si>
    <t>Parking for CACE meeting</t>
  </si>
  <si>
    <t>Parking for Ministers meeting</t>
  </si>
  <si>
    <t>Meeting with Susan Kosmala</t>
  </si>
  <si>
    <t>Parking for ESLB meeting</t>
  </si>
  <si>
    <t>Parking for meeting with external stakeholder</t>
  </si>
  <si>
    <t>Hotel costs</t>
  </si>
  <si>
    <t>Afternoon tea</t>
  </si>
  <si>
    <t>Lunch for CDANZ meeting</t>
  </si>
  <si>
    <t>M/tea &amp; Lunch</t>
  </si>
  <si>
    <t>Total inl GST</t>
  </si>
  <si>
    <t>Business cards for Greame Benny</t>
  </si>
  <si>
    <t>Business Card</t>
  </si>
  <si>
    <t>Travel booking fee</t>
  </si>
  <si>
    <t>Booking/Access fees for reservations-July 2013</t>
  </si>
  <si>
    <t>Booking/Access fees for reservations-Aug 2013</t>
  </si>
  <si>
    <t>Booking/Access fees for reservations-Sept 2013</t>
  </si>
  <si>
    <t>Booking/Access fees for reservations-Oct 2013</t>
  </si>
  <si>
    <t>Booking/Access fees for reservations-Nov 2013</t>
  </si>
  <si>
    <t>Booking/Access fees for reservations-Dec 2013</t>
  </si>
  <si>
    <t>Air travel</t>
  </si>
  <si>
    <t>WLG/GIS</t>
  </si>
  <si>
    <t>WLG/TRG/WLG</t>
  </si>
  <si>
    <t>WLG/ROT/WLG</t>
  </si>
  <si>
    <t>Roturua</t>
  </si>
  <si>
    <t>TRG/WL</t>
  </si>
  <si>
    <t>WLG/CHC/WLG</t>
  </si>
  <si>
    <t xml:space="preserve"> WLG/HLZ/WLG</t>
  </si>
  <si>
    <t>Singapore</t>
  </si>
  <si>
    <t>Taxi Seoul KSCC - UNEVOC Forum 5/9</t>
  </si>
  <si>
    <t>Taxi Seoul 9/9-UNEVOC Forum</t>
  </si>
  <si>
    <t>UNEVOC Forum</t>
  </si>
  <si>
    <t xml:space="preserve"> MT MAUNGANU</t>
  </si>
  <si>
    <t xml:space="preserve">Total </t>
  </si>
  <si>
    <t xml:space="preserve">South Korea - Advancing Training and Vocational Education and Training (UNESCO) </t>
  </si>
  <si>
    <t>Bridging the Divides: Secondary-Tertiary-Employment Transitions for Learner Success conference</t>
  </si>
  <si>
    <t>Launch of Tairāwhiti Connect</t>
  </si>
  <si>
    <t>Launch of Western Bay @ Work</t>
  </si>
  <si>
    <t>Optimise meeting</t>
  </si>
  <si>
    <t>MOU signing with Waiariki Institute of Technology</t>
  </si>
  <si>
    <t>Education Summit Auckland</t>
  </si>
  <si>
    <t>Christchurch Board meeting</t>
  </si>
  <si>
    <t>Te Wananga o Aotearoa</t>
  </si>
  <si>
    <t>Te Wananga o Aotearoa meeting, Te Awamutu</t>
  </si>
  <si>
    <t>STRIVE,  Auckland to launch the Career Checker</t>
  </si>
  <si>
    <t>Northern office visits</t>
  </si>
  <si>
    <t>Air NZ- Koru Club Membership</t>
  </si>
  <si>
    <t>Dinner Auckland - Careers Checker launch at Strive</t>
  </si>
  <si>
    <t>Parking - Careers Checker launch at Strive Auckland</t>
  </si>
  <si>
    <t>Breakfast Auckland Board meeting</t>
  </si>
  <si>
    <t>WLG/Auckland</t>
  </si>
  <si>
    <t>Bridging the Divides: Secondary-Tertiary-Employment Transitions for Learner Success conference Auckland</t>
  </si>
  <si>
    <t>Auckland pre South Korea - Advancing Training and Vocational Education and Training (UNESCO)</t>
  </si>
  <si>
    <t>WLG/Auckland/WLG</t>
  </si>
  <si>
    <t xml:space="preserve"> WLG/Auckland/WLG</t>
  </si>
  <si>
    <t>Within and Beyond the School Gates - Unitech workshop - Auckland</t>
  </si>
  <si>
    <t>Christchurch</t>
  </si>
  <si>
    <t>Total GST incl.</t>
  </si>
  <si>
    <t>Lunch with CNZ Deputy Chair</t>
  </si>
  <si>
    <t>Stakeholder hosting - CNZ and Unitech</t>
  </si>
  <si>
    <t>Coffee Gisborne/Tarawhiti ConnecttTrip</t>
  </si>
  <si>
    <t>Launch of Tairāwhiti Connect - Gisbourne</t>
  </si>
  <si>
    <t>Accommodation and breakfast Whangarei office visit</t>
  </si>
  <si>
    <t>Education Summit meeting - Auckland</t>
  </si>
  <si>
    <t>Parking farewell visit to Christchurch team</t>
  </si>
  <si>
    <t>Lunch with the Christchurch team x 9ppl</t>
  </si>
  <si>
    <t>Parking Prime Minister confidential briefing Auckland</t>
  </si>
  <si>
    <t>Lunch in Auckland for PM confidential briefing</t>
  </si>
  <si>
    <t>Breakfast in Auckland for PM confidential briefing</t>
  </si>
  <si>
    <t>Meeting with Arthur Graves re Youth Guarantee</t>
  </si>
  <si>
    <t>Lunch Hamilton Trip farewell staff</t>
  </si>
  <si>
    <t>Dinner with ex Deputy Chair</t>
  </si>
  <si>
    <t>Parking Hamilton/Auckland staff farewells</t>
  </si>
  <si>
    <t>Hamilton/Auckland</t>
  </si>
  <si>
    <t>Total GST Incl.</t>
  </si>
  <si>
    <t>Keith Marshall</t>
  </si>
  <si>
    <t>Amanda Santos</t>
  </si>
  <si>
    <t>Visit to Dunedin office</t>
  </si>
  <si>
    <t>Accommodation</t>
  </si>
  <si>
    <t>Dunedin</t>
  </si>
  <si>
    <t>FCM travel fees for June 2014</t>
  </si>
  <si>
    <t>Monthly car parking July 13</t>
  </si>
  <si>
    <t>Monthly car parking August 13</t>
  </si>
  <si>
    <t>Monthly car parking September 13</t>
  </si>
  <si>
    <t>Monthly car parking October 13</t>
  </si>
  <si>
    <t>Monthly car parking November 13</t>
  </si>
  <si>
    <t>Monthly car parking December 13</t>
  </si>
  <si>
    <t>Monthly car parking January 14</t>
  </si>
  <si>
    <t>Monthly car parking February 14</t>
  </si>
  <si>
    <t>Monthly car parking March 14</t>
  </si>
  <si>
    <t>Monthly car parking April 14</t>
  </si>
  <si>
    <t>Monthly car parking May 14</t>
  </si>
  <si>
    <t>Monthly car parking June 14</t>
  </si>
  <si>
    <t>Lunch all day meet SLT planning session</t>
  </si>
  <si>
    <t>Lunch CE and Delloitte * 2 people</t>
  </si>
  <si>
    <t>Afternoon Tea  for hosting P Tatham at MBIE</t>
  </si>
  <si>
    <t>Catering for P Tatham visit (18-19 September 2013)</t>
  </si>
  <si>
    <t>Breakfast/Catering/Hire of room</t>
  </si>
  <si>
    <t>Dinner for 6 - Tarawhiti Connect</t>
  </si>
  <si>
    <t>Morning tea x 3 people - Tauranga trip</t>
  </si>
  <si>
    <t xml:space="preserve">Morning tea for SLT- half day workshop </t>
  </si>
  <si>
    <t xml:space="preserve">SLT working Lunch </t>
  </si>
  <si>
    <t>Coffee with departing Marketing and Communcation Manager</t>
  </si>
  <si>
    <t>Lunch with SAP CE regarding Optimise &amp; Finance systems</t>
  </si>
  <si>
    <t>Meeting with Chair following Ministers meeting</t>
  </si>
  <si>
    <t xml:space="preserve">Arrival and morning tea - National Leadership (NLT) Team meeting </t>
  </si>
  <si>
    <t>NLT Meeting Morning tea and Lunch</t>
  </si>
  <si>
    <t xml:space="preserve"> Xmas afternoon tea for National Office staff </t>
  </si>
  <si>
    <t>Catering SLT meeting at Willeston</t>
  </si>
  <si>
    <t xml:space="preserve">Meeting with GM Strategic Development </t>
  </si>
  <si>
    <t>Brunch</t>
  </si>
  <si>
    <t>Meeting with S Blowers Marketing team</t>
  </si>
  <si>
    <t>Senior Leadership Team meeting</t>
  </si>
  <si>
    <t>Senior Leadership Team meeting and catering</t>
  </si>
  <si>
    <t>Lunch with Christchurch team</t>
  </si>
  <si>
    <t>Statement of Intent Planning sessions - 10 to 14 March</t>
  </si>
  <si>
    <t xml:space="preserve">Catering </t>
  </si>
  <si>
    <t>Statement of Intent team working dinner</t>
  </si>
  <si>
    <t>Lunch with new interim Chief Executive</t>
  </si>
  <si>
    <t>Morning Tea for Business Performance meeting</t>
  </si>
  <si>
    <t>Ginger group strategy meeting</t>
  </si>
  <si>
    <t>Morning tea/Afternoon tea</t>
  </si>
  <si>
    <t xml:space="preserve">Lunch with Chair &amp; General Manager Strategic Development following Minister's meeting </t>
  </si>
  <si>
    <t xml:space="preserve">Lunch with A Graves - Youth Guarantee </t>
  </si>
  <si>
    <t>Coffee with Kay Nelson - Student Job Search</t>
  </si>
  <si>
    <t xml:space="preserve">Lunch post Minister of Education meeting </t>
  </si>
  <si>
    <t>Coffee meeting with A Graves Ministry of Education</t>
  </si>
  <si>
    <t xml:space="preserve">Coffee meeting with Board Chair </t>
  </si>
  <si>
    <t>Breakfast with General Manager Strategic Development</t>
  </si>
  <si>
    <t>Brunch meeting with Board Chair</t>
  </si>
  <si>
    <t xml:space="preserve">Senior Leadership team catering </t>
  </si>
  <si>
    <t>Senior Leadership team coffee meeting</t>
  </si>
  <si>
    <t>Afternoon tea - National Office</t>
  </si>
  <si>
    <t>Senior Leadership Team dinner</t>
  </si>
  <si>
    <t>Lunch for SOI and SPE teams</t>
  </si>
  <si>
    <t>Dinner for SOI and SPE teams</t>
  </si>
  <si>
    <t>Project team working lunch</t>
  </si>
  <si>
    <t>Farewell dinner for interim Chief Executive</t>
  </si>
  <si>
    <t>Coffee for staff in the Auckland office</t>
  </si>
  <si>
    <t>Lunch in Auckland for 2 staff</t>
  </si>
  <si>
    <t xml:space="preserve">Ministry of Education meeting * 2 </t>
  </si>
  <si>
    <t>Coffee/Lunch</t>
  </si>
  <si>
    <t>Breakfast meeting with S Maginty (Te Kouka Café)</t>
  </si>
  <si>
    <t>Meeting with Keith Marshall (Wishbone Airport)</t>
  </si>
  <si>
    <t>Meeting with Tui Te Hau (Pravda)</t>
  </si>
  <si>
    <t>Meeting with Business NZ - P O'Reilly</t>
  </si>
  <si>
    <t>Coffee meeting with U Cannon - consultant</t>
  </si>
  <si>
    <t>Board discussion with Board Chair</t>
  </si>
  <si>
    <t>Meeting with Families Commission and GM Strategic Development</t>
  </si>
  <si>
    <t>Board briefing with Board Chair</t>
  </si>
  <si>
    <t xml:space="preserve">New Plymouth meeting * 2 staff </t>
  </si>
  <si>
    <t>Wtgn to Careers NZ Wellington - P Tatham visit</t>
  </si>
  <si>
    <t>CNZ Wellington to Bowen Street</t>
  </si>
  <si>
    <t>Ginger group meeting - Auckland airport to Auckland office</t>
  </si>
  <si>
    <t xml:space="preserve">Select committee </t>
  </si>
  <si>
    <t>Meeting at the Beehive</t>
  </si>
  <si>
    <t xml:space="preserve">Ginger group meeting </t>
  </si>
  <si>
    <t>Auckland airport to Manukau office visit</t>
  </si>
  <si>
    <t>Manukau office visit to Auckland airport</t>
  </si>
  <si>
    <t>Auckland office (Business development meeting) to airport</t>
  </si>
  <si>
    <t>Wellington meeting</t>
  </si>
  <si>
    <t>Auckland office to Auckland airport</t>
  </si>
  <si>
    <t>Auckland airport to auckland office</t>
  </si>
  <si>
    <t>Nelson office visit - Airport to office</t>
  </si>
  <si>
    <t>Nelson offfice vision - CNZ to aiport (Wellington)</t>
  </si>
  <si>
    <t>Nelson</t>
  </si>
  <si>
    <t>Meeting at Experience for Digital Futures</t>
  </si>
  <si>
    <t>Employers meetings in Auckland</t>
  </si>
  <si>
    <t>Insurance</t>
  </si>
  <si>
    <t>Booking/Access fees for reservations-Jan 2014</t>
  </si>
  <si>
    <t>Booking/Access fees for reservations-Feb 2014</t>
  </si>
  <si>
    <t>Period 01/07/13 - 05/02/2014</t>
  </si>
  <si>
    <t>Booking/Access fees for reservations - April 2014</t>
  </si>
  <si>
    <t>Booking/Access fees for reservations - March 2014</t>
  </si>
  <si>
    <t>Booking/Access fees for reservations - May 2014</t>
  </si>
  <si>
    <t>Booking/Access fees for reservations - June 2014</t>
  </si>
  <si>
    <t>Memorandum of Understanding signing with Waiariki</t>
  </si>
  <si>
    <t>TOKM Skills Advisory Meeting - Mulgrave Street</t>
  </si>
  <si>
    <t>Education Summit - Auckland</t>
  </si>
  <si>
    <t>Unitec meeting - Auckland</t>
  </si>
  <si>
    <t>Parking for Western Bay at@ Work 2013 Tauranga</t>
  </si>
  <si>
    <t>Parking Auckland - Unitech meeting</t>
  </si>
  <si>
    <t>Western Bay @ Work 2013 Tauranga</t>
  </si>
  <si>
    <t>Auckland office visit</t>
  </si>
  <si>
    <t>Parking  at Education Summit Auckland</t>
  </si>
  <si>
    <t>Parking at Education Summit Auckland</t>
  </si>
  <si>
    <t>Taxi for Board from stakeholder function to accommodation</t>
  </si>
  <si>
    <t>Board meeting in Christchurch</t>
  </si>
  <si>
    <t>Parking Te Wananga meeting, Te Awamutu</t>
  </si>
  <si>
    <t>Parking Auckland for Whangarei office visits</t>
  </si>
  <si>
    <t>Board function and meeting in Auckland</t>
  </si>
  <si>
    <t>Auckland for staff function and board meeting</t>
  </si>
  <si>
    <t>Air Travel</t>
  </si>
  <si>
    <t xml:space="preserve">WLG/CHC/WLG </t>
  </si>
  <si>
    <t xml:space="preserve">Farewell visit to Christchurch team </t>
  </si>
  <si>
    <t xml:space="preserve"> WLG/HLZ/WLG </t>
  </si>
  <si>
    <t>Farewell trip to Auckland and Hamilton offices</t>
  </si>
  <si>
    <t xml:space="preserve"> WLG/AKL/WLG</t>
  </si>
  <si>
    <t xml:space="preserve">Prime Minister confidential briefing Auckland </t>
  </si>
  <si>
    <t>WLG/GIS/WLG</t>
  </si>
  <si>
    <t>Car rental</t>
  </si>
  <si>
    <t xml:space="preserve">Farewell trip to Akl and Hamilton AVIS 2 Days </t>
  </si>
  <si>
    <t>Parking Hamilton office visit</t>
  </si>
  <si>
    <t>Koru club membership</t>
  </si>
  <si>
    <t>1/04/2014</t>
  </si>
  <si>
    <t>WLG/DUD/WLG</t>
  </si>
  <si>
    <t>WLG/NSN/WLG</t>
  </si>
  <si>
    <t>7/04/2014</t>
  </si>
  <si>
    <t>10/04/2014</t>
  </si>
  <si>
    <t>WLG/NPE/WLG</t>
  </si>
  <si>
    <t xml:space="preserve">Grand Central team office visit Napier </t>
  </si>
  <si>
    <t>WLG/DUD/CHC/WLG</t>
  </si>
  <si>
    <t>26/03/2014</t>
  </si>
  <si>
    <t>Accomodation</t>
  </si>
  <si>
    <t>Competenz meeting - Auckland</t>
  </si>
  <si>
    <t>Parking Waikato/BOP staff meeting</t>
  </si>
  <si>
    <t>Car park</t>
  </si>
  <si>
    <t>Parking Mission Heights - Auckland team visit</t>
  </si>
  <si>
    <t>Fuel</t>
  </si>
  <si>
    <t>Parking in New Market foe Competenz meeting</t>
  </si>
  <si>
    <t>Parking for Deliottes meeting</t>
  </si>
  <si>
    <t>WLG/AKL/WLG</t>
  </si>
  <si>
    <t>Parking - Auckland</t>
  </si>
  <si>
    <t xml:space="preserve">Car parking </t>
  </si>
  <si>
    <t>Car parking - Dunedin</t>
  </si>
  <si>
    <t>WLG/AKL/WRE/AKL</t>
  </si>
  <si>
    <t>WLG/NPL/WLG</t>
  </si>
  <si>
    <t>Nelson office visit</t>
  </si>
  <si>
    <t>WLG/NSN</t>
  </si>
  <si>
    <t>NSN/CHC/DUD/CHC/WLG</t>
  </si>
  <si>
    <t>Visit to Southern region offices</t>
  </si>
  <si>
    <t>WLG/AKL/WRE/AKL/NSN</t>
  </si>
  <si>
    <t>Visit to Northern region offices</t>
  </si>
  <si>
    <t>WLG/HLZ/WLG</t>
  </si>
  <si>
    <t>Petrol - travel to employers meetings</t>
  </si>
  <si>
    <t>Parking - travel to Auckland</t>
  </si>
  <si>
    <t>Parking at Wellington Airport - meeting with Keith Marshall</t>
  </si>
  <si>
    <t>Parking - travel to Auckland for commercial opportunities</t>
  </si>
  <si>
    <t>Dinner with the Board</t>
  </si>
  <si>
    <t>Dinner in Auckland</t>
  </si>
  <si>
    <t>Comtenpez meeting Auckland</t>
  </si>
  <si>
    <t>Coffee meeting with Jill Wilson - Digital Futures</t>
  </si>
  <si>
    <t>Coffee meeting with A Picken - MOE</t>
  </si>
  <si>
    <t>Lunch Hamilton trip to farewell staff</t>
  </si>
  <si>
    <t>Dinner for the Senior Leadership team (*4)</t>
  </si>
  <si>
    <t>Travel to Dunedin office</t>
  </si>
  <si>
    <t xml:space="preserve">Business Development Leadership Team planning day </t>
  </si>
  <si>
    <t>29-31/01/2014</t>
  </si>
  <si>
    <t>Taxi in Seoul - UNEVOC Forum</t>
  </si>
  <si>
    <t xml:space="preserve">Dinner x 2 UNEVOC Forum  </t>
  </si>
  <si>
    <t xml:space="preserve">Dinner UNEVOC Forum </t>
  </si>
  <si>
    <t>Power Adaptor for Seoul travel</t>
  </si>
  <si>
    <t>Taxi in Seoul, UNEVOC Forum</t>
  </si>
  <si>
    <t>Name of Crown Entity:</t>
  </si>
  <si>
    <t xml:space="preserve">Chief Executive </t>
  </si>
  <si>
    <t>Parking prior to UNEVOC Forum, Seoul (incl GST)</t>
  </si>
  <si>
    <t>Bridging the Divides conference</t>
  </si>
  <si>
    <t>Period 28/01/2014 to 23/05/2014</t>
  </si>
  <si>
    <t>Period 26/05/2014 to 30/06/2014</t>
  </si>
  <si>
    <t>Auckland travel to hotel for TPK Cadetships Hui</t>
  </si>
  <si>
    <t>Travel to airport in Auckland from TPK Cadetships Hui</t>
  </si>
  <si>
    <t>Travel to Board meeting in Auckland</t>
  </si>
  <si>
    <t>Travel to airport from Baord meeting in Auckland</t>
  </si>
  <si>
    <t>Travel from airport to CNZ National office</t>
  </si>
  <si>
    <t>Travel to Auckland for the Board meeting</t>
  </si>
  <si>
    <t>Meeting with Board Chair - debrief MOE meeting</t>
  </si>
  <si>
    <t>Total incl GST</t>
  </si>
  <si>
    <t>New Plymouth office visit</t>
  </si>
  <si>
    <t>Christchurch office visit</t>
  </si>
  <si>
    <t>Breakfast meeting with GM Strategic Development</t>
  </si>
  <si>
    <t>New Plymouth</t>
  </si>
  <si>
    <t>Waikato/BOP</t>
  </si>
  <si>
    <t>Meetings NMIT, NCC youth council, Motueka High School, Managing Director of ITM</t>
  </si>
  <si>
    <t>Parking - visit to Auckland - Festival of Education</t>
  </si>
  <si>
    <t>Board meeting in Auckland</t>
  </si>
  <si>
    <t>Travel Insurance (incl GST)</t>
  </si>
  <si>
    <t>Airport bus fare - Festival of Education</t>
  </si>
  <si>
    <t>Bus</t>
  </si>
  <si>
    <t xml:space="preserve">Dick Smiths - Travel Adapter notebook mouse </t>
  </si>
  <si>
    <t xml:space="preserve">Interim Chief Executive </t>
  </si>
  <si>
    <t>Phone cover for CNZ phone</t>
  </si>
  <si>
    <t>All</t>
  </si>
  <si>
    <t>Period 01/07/2013 - 30/06/2014</t>
  </si>
  <si>
    <t xml:space="preserve">Devonport Chocolates * 6 </t>
  </si>
  <si>
    <t>CE to staff for contribution to the Festival of Education</t>
  </si>
  <si>
    <t>CE to staff member</t>
  </si>
  <si>
    <t>Flowers for ill staff member</t>
  </si>
  <si>
    <t>Mission Heights School and Northern office visits</t>
  </si>
  <si>
    <t>Long Bay - Business Development team</t>
  </si>
  <si>
    <t>Nelson - Ginger group and Nelson office, Competenz meetings</t>
  </si>
  <si>
    <t>Western Bay of Plenty and Rotoura office visits</t>
  </si>
  <si>
    <t>Southern area visits</t>
  </si>
  <si>
    <t>Gisborne office meetings</t>
  </si>
  <si>
    <t>Refuel rental car - Auckland visit/Festival of Education</t>
  </si>
  <si>
    <t xml:space="preserve"> Dunedin office visit with Jay Lamburn</t>
  </si>
  <si>
    <t>Parking at airport Dunedin visit with Jay Lamburn</t>
  </si>
  <si>
    <t>Northern area visits</t>
  </si>
  <si>
    <t>Hamilton office visit</t>
  </si>
  <si>
    <t>Accommodation for UNEVOC Forum, Seoul</t>
  </si>
  <si>
    <t>Lunch meeting with Napier/Palmerston North and New Plymouth teams</t>
  </si>
  <si>
    <t>CE team lunch - Waikato/BOP staff visit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</si>
</sst>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/mm/yy;@"/>
    <numFmt numFmtId="166" formatCode="0.0"/>
    <numFmt numFmtId="167" formatCode="[$-1409]dddd\,\ d\ mmmm\ yyyy"/>
    <numFmt numFmtId="168" formatCode="d/mm/yyyy&quot;  &quot;h\:mm\:ss\ AM/PM"/>
    <numFmt numFmtId="169" formatCode="0;0"/>
    <numFmt numFmtId="170" formatCode="0.000"/>
    <numFmt numFmtId="171" formatCode="_(&quot;$&quot;* #,##0.00_);_(&quot;$&quot;* \(#,##0.00\);_(&quot;$&quot;* &quot;-&quot;??_);_(@_)"/>
    <numFmt numFmtId="172" formatCode="_-&quot;$&quot;* #,##0.00_-;\-&quot;$&quot;* #,##0.00_-;_-&quot;$&quot;* &quot; - &quot;??_-;_-@_-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34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15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32" borderId="7" applyNumberFormat="0" applyFont="0" applyAlignment="0" applyProtection="0"/>
    <xf numFmtId="0" fontId="47" fillId="27" borderId="8" applyNumberFormat="0" applyAlignment="0" applyProtection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14" fontId="0" fillId="0" borderId="0" xfId="0" applyNumberFormat="1" applyAlignment="1">
      <alignment wrapText="1"/>
    </xf>
    <xf numFmtId="43" fontId="2" fillId="0" borderId="11" xfId="42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quotePrefix="1">
      <alignment horizontal="right" wrapText="1"/>
    </xf>
    <xf numFmtId="14" fontId="7" fillId="0" borderId="0" xfId="0" applyNumberFormat="1" applyFont="1" applyBorder="1" applyAlignment="1" quotePrefix="1">
      <alignment horizontal="right" wrapText="1"/>
    </xf>
    <xf numFmtId="14" fontId="0" fillId="0" borderId="0" xfId="0" applyNumberFormat="1" applyAlignment="1" quotePrefix="1">
      <alignment horizontal="right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2" fillId="0" borderId="0" xfId="42" applyFont="1" applyAlignment="1">
      <alignment wrapText="1"/>
    </xf>
    <xf numFmtId="43" fontId="10" fillId="0" borderId="0" xfId="42" applyFont="1" applyAlignment="1">
      <alignment wrapText="1"/>
    </xf>
    <xf numFmtId="43" fontId="10" fillId="0" borderId="0" xfId="42" applyFont="1" applyBorder="1" applyAlignment="1">
      <alignment wrapText="1"/>
    </xf>
    <xf numFmtId="43" fontId="10" fillId="0" borderId="0" xfId="42" applyFont="1" applyFill="1" applyBorder="1" applyAlignment="1">
      <alignment wrapText="1"/>
    </xf>
    <xf numFmtId="43" fontId="11" fillId="0" borderId="11" xfId="42" applyFont="1" applyBorder="1" applyAlignment="1">
      <alignment wrapText="1"/>
    </xf>
    <xf numFmtId="43" fontId="0" fillId="0" borderId="0" xfId="42" applyFont="1" applyAlignment="1">
      <alignment wrapText="1"/>
    </xf>
    <xf numFmtId="43" fontId="2" fillId="0" borderId="10" xfId="42" applyFont="1" applyBorder="1" applyAlignment="1">
      <alignment wrapText="1"/>
    </xf>
    <xf numFmtId="43" fontId="7" fillId="0" borderId="0" xfId="42" applyFont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3" fontId="7" fillId="0" borderId="0" xfId="42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 wrapText="1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3" fontId="4" fillId="33" borderId="11" xfId="42" applyFont="1" applyFill="1" applyBorder="1" applyAlignment="1">
      <alignment wrapText="1"/>
    </xf>
    <xf numFmtId="0" fontId="12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13" fillId="0" borderId="0" xfId="42" applyFont="1" applyAlignment="1">
      <alignment horizontal="right"/>
    </xf>
    <xf numFmtId="43" fontId="14" fillId="34" borderId="11" xfId="42" applyFont="1" applyFill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43" fontId="11" fillId="0" borderId="0" xfId="42" applyFont="1" applyAlignment="1">
      <alignment wrapText="1"/>
    </xf>
    <xf numFmtId="43" fontId="4" fillId="34" borderId="11" xfId="42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51" fillId="0" borderId="0" xfId="0" applyFont="1" applyAlignment="1">
      <alignment wrapText="1"/>
    </xf>
    <xf numFmtId="165" fontId="13" fillId="0" borderId="0" xfId="0" applyNumberFormat="1" applyFont="1" applyAlignment="1">
      <alignment horizontal="right"/>
    </xf>
    <xf numFmtId="0" fontId="51" fillId="0" borderId="0" xfId="0" applyFont="1" applyAlignment="1">
      <alignment horizontal="right" wrapText="1"/>
    </xf>
    <xf numFmtId="43" fontId="11" fillId="0" borderId="0" xfId="42" applyFont="1" applyAlignment="1">
      <alignment horizontal="right"/>
    </xf>
    <xf numFmtId="43" fontId="51" fillId="0" borderId="0" xfId="42" applyFont="1" applyAlignment="1">
      <alignment wrapText="1"/>
    </xf>
    <xf numFmtId="2" fontId="51" fillId="0" borderId="0" xfId="0" applyNumberFormat="1" applyFont="1" applyAlignment="1">
      <alignment wrapText="1"/>
    </xf>
    <xf numFmtId="43" fontId="0" fillId="0" borderId="0" xfId="42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0" fillId="0" borderId="0" xfId="0" applyNumberForma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4" fontId="7" fillId="0" borderId="0" xfId="63" applyNumberFormat="1" applyFont="1" applyAlignment="1">
      <alignment/>
      <protection/>
    </xf>
    <xf numFmtId="0" fontId="7" fillId="0" borderId="0" xfId="63" applyFont="1" applyAlignment="1">
      <alignment/>
      <protection/>
    </xf>
    <xf numFmtId="0" fontId="7" fillId="0" borderId="0" xfId="63" applyFont="1" applyAlignment="1">
      <alignment horizontal="left"/>
      <protection/>
    </xf>
    <xf numFmtId="4" fontId="7" fillId="0" borderId="0" xfId="63" applyNumberFormat="1" applyFont="1" applyAlignment="1">
      <alignment horizontal="right"/>
      <protection/>
    </xf>
    <xf numFmtId="2" fontId="7" fillId="0" borderId="0" xfId="0" applyNumberFormat="1" applyFont="1" applyBorder="1" applyAlignment="1">
      <alignment wrapText="1"/>
    </xf>
    <xf numFmtId="0" fontId="7" fillId="0" borderId="0" xfId="63" applyFont="1" applyFill="1" applyAlignment="1">
      <alignment/>
      <protection/>
    </xf>
    <xf numFmtId="1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4" fontId="0" fillId="0" borderId="0" xfId="0" applyNumberFormat="1" applyAlignment="1">
      <alignment horizontal="right" wrapText="1"/>
    </xf>
    <xf numFmtId="0" fontId="10" fillId="0" borderId="0" xfId="68" applyFont="1" applyAlignment="1">
      <alignment/>
      <protection/>
    </xf>
    <xf numFmtId="2" fontId="10" fillId="0" borderId="0" xfId="66" applyNumberFormat="1" applyFont="1" applyAlignment="1">
      <alignment horizontal="right"/>
      <protection/>
    </xf>
    <xf numFmtId="0" fontId="10" fillId="0" borderId="0" xfId="66" applyFont="1" applyAlignment="1">
      <alignment/>
      <protection/>
    </xf>
    <xf numFmtId="0" fontId="0" fillId="0" borderId="0" xfId="0" applyFont="1" applyAlignment="1">
      <alignment horizontal="left" wrapText="1"/>
    </xf>
    <xf numFmtId="0" fontId="10" fillId="0" borderId="0" xfId="66" applyFont="1">
      <alignment/>
      <protection/>
    </xf>
    <xf numFmtId="2" fontId="10" fillId="0" borderId="0" xfId="66" applyNumberFormat="1" applyFont="1" applyAlignment="1">
      <alignment horizontal="left"/>
      <protection/>
    </xf>
    <xf numFmtId="2" fontId="10" fillId="0" borderId="0" xfId="68" applyNumberFormat="1" applyFont="1" applyAlignment="1">
      <alignment horizontal="left"/>
      <protection/>
    </xf>
    <xf numFmtId="14" fontId="7" fillId="0" borderId="0" xfId="63" applyNumberFormat="1" applyFont="1">
      <alignment vertical="top"/>
      <protection/>
    </xf>
    <xf numFmtId="43" fontId="0" fillId="0" borderId="0" xfId="0" applyNumberFormat="1" applyAlignment="1">
      <alignment wrapText="1"/>
    </xf>
    <xf numFmtId="2" fontId="10" fillId="0" borderId="0" xfId="68" applyNumberFormat="1" applyFont="1" applyAlignment="1">
      <alignment/>
      <protection/>
    </xf>
    <xf numFmtId="2" fontId="10" fillId="0" borderId="0" xfId="66" applyNumberFormat="1" applyFont="1" applyFill="1" applyAlignment="1">
      <alignment horizontal="right"/>
      <protection/>
    </xf>
    <xf numFmtId="2" fontId="10" fillId="0" borderId="0" xfId="68" applyNumberFormat="1" applyFont="1" applyFill="1" applyAlignment="1">
      <alignment horizontal="right"/>
      <protection/>
    </xf>
    <xf numFmtId="2" fontId="10" fillId="0" borderId="0" xfId="68" applyNumberFormat="1" applyFont="1" applyFill="1" applyAlignment="1">
      <alignment/>
      <protection/>
    </xf>
    <xf numFmtId="43" fontId="51" fillId="0" borderId="0" xfId="42" applyFont="1" applyAlignment="1">
      <alignment horizontal="left" wrapText="1"/>
    </xf>
    <xf numFmtId="14" fontId="1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2" fontId="0" fillId="0" borderId="0" xfId="0" applyNumberFormat="1" applyFont="1" applyAlignment="1">
      <alignment wrapText="1"/>
    </xf>
    <xf numFmtId="14" fontId="7" fillId="0" borderId="0" xfId="63" applyNumberFormat="1" applyFont="1" applyAlignment="1">
      <alignment horizontal="right"/>
      <protection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2" fontId="7" fillId="0" borderId="0" xfId="63" applyNumberFormat="1" applyFont="1" applyAlignment="1">
      <alignment horizontal="right"/>
      <protection/>
    </xf>
    <xf numFmtId="14" fontId="7" fillId="0" borderId="0" xfId="63" applyNumberFormat="1" applyFont="1" applyAlignment="1">
      <alignment horizontal="left"/>
      <protection/>
    </xf>
    <xf numFmtId="2" fontId="10" fillId="0" borderId="0" xfId="66" applyNumberFormat="1" applyFont="1" applyFill="1" applyAlignment="1">
      <alignment/>
      <protection/>
    </xf>
    <xf numFmtId="0" fontId="1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10" fillId="0" borderId="0" xfId="66" applyNumberFormat="1" applyFont="1" applyFill="1" applyAlignment="1">
      <alignment horizontal="left"/>
      <protection/>
    </xf>
    <xf numFmtId="14" fontId="10" fillId="0" borderId="0" xfId="0" applyNumberFormat="1" applyFont="1" applyFill="1" applyAlignment="1">
      <alignment wrapText="1"/>
    </xf>
    <xf numFmtId="165" fontId="11" fillId="0" borderId="0" xfId="0" applyNumberFormat="1" applyFont="1" applyAlignment="1">
      <alignment horizontal="left"/>
    </xf>
    <xf numFmtId="2" fontId="12" fillId="0" borderId="0" xfId="66" applyNumberFormat="1" applyFont="1" applyBorder="1" applyAlignment="1">
      <alignment horizontal="right"/>
      <protection/>
    </xf>
    <xf numFmtId="16" fontId="12" fillId="0" borderId="0" xfId="66" applyNumberFormat="1" applyFont="1" applyAlignment="1">
      <alignment/>
      <protection/>
    </xf>
    <xf numFmtId="43" fontId="13" fillId="0" borderId="0" xfId="42" applyFont="1" applyBorder="1" applyAlignment="1">
      <alignment horizontal="right"/>
    </xf>
    <xf numFmtId="2" fontId="52" fillId="0" borderId="0" xfId="0" applyNumberFormat="1" applyFont="1" applyAlignment="1">
      <alignment wrapText="1"/>
    </xf>
    <xf numFmtId="14" fontId="7" fillId="0" borderId="0" xfId="60" applyNumberFormat="1" applyFont="1" applyFill="1" applyBorder="1" applyAlignment="1">
      <alignment wrapText="1"/>
      <protection/>
    </xf>
    <xf numFmtId="0" fontId="7" fillId="0" borderId="0" xfId="60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right" wrapText="1"/>
    </xf>
    <xf numFmtId="0" fontId="10" fillId="0" borderId="0" xfId="66" applyFont="1" applyAlignment="1">
      <alignment wrapText="1"/>
      <protection/>
    </xf>
    <xf numFmtId="0" fontId="10" fillId="0" borderId="0" xfId="0" applyFont="1" applyAlignment="1">
      <alignment wrapText="1"/>
    </xf>
    <xf numFmtId="2" fontId="10" fillId="0" borderId="0" xfId="59" applyNumberFormat="1" applyFont="1" applyAlignment="1">
      <alignment horizontal="right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Alignment="1">
      <alignment/>
      <protection/>
    </xf>
    <xf numFmtId="14" fontId="0" fillId="0" borderId="0" xfId="0" applyNumberFormat="1" applyFont="1" applyAlignment="1">
      <alignment wrapText="1"/>
    </xf>
    <xf numFmtId="2" fontId="10" fillId="0" borderId="0" xfId="59" applyNumberFormat="1" applyFont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43" fontId="0" fillId="0" borderId="0" xfId="42" applyFont="1" applyFill="1" applyAlignment="1">
      <alignment wrapText="1"/>
    </xf>
    <xf numFmtId="0" fontId="10" fillId="0" borderId="0" xfId="66" applyFont="1" applyFill="1" applyAlignment="1">
      <alignment/>
      <protection/>
    </xf>
    <xf numFmtId="2" fontId="10" fillId="0" borderId="0" xfId="68" applyNumberFormat="1" applyFont="1" applyFill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43" fontId="0" fillId="0" borderId="0" xfId="42" applyFont="1" applyFill="1" applyAlignment="1">
      <alignment wrapText="1"/>
    </xf>
    <xf numFmtId="49" fontId="10" fillId="0" borderId="0" xfId="64" applyNumberFormat="1" applyFont="1" applyFill="1">
      <alignment/>
      <protection/>
    </xf>
    <xf numFmtId="14" fontId="0" fillId="0" borderId="0" xfId="60" applyNumberFormat="1" applyFont="1" applyAlignment="1">
      <alignment wrapText="1"/>
      <protection/>
    </xf>
    <xf numFmtId="0" fontId="0" fillId="0" borderId="0" xfId="60" applyFont="1" applyAlignment="1">
      <alignment wrapText="1"/>
      <protection/>
    </xf>
    <xf numFmtId="0" fontId="0" fillId="0" borderId="0" xfId="60" applyFont="1" applyFill="1" applyAlignment="1">
      <alignment wrapText="1"/>
      <protection/>
    </xf>
    <xf numFmtId="14" fontId="0" fillId="0" borderId="0" xfId="60" applyNumberFormat="1" applyFont="1" applyFill="1" applyBorder="1" applyAlignment="1">
      <alignment wrapText="1"/>
      <protection/>
    </xf>
    <xf numFmtId="0" fontId="0" fillId="0" borderId="0" xfId="60" applyFont="1" applyFill="1" applyBorder="1" applyAlignment="1">
      <alignment wrapText="1"/>
      <protection/>
    </xf>
    <xf numFmtId="14" fontId="0" fillId="0" borderId="0" xfId="60" applyNumberFormat="1" applyFont="1" applyFill="1" applyAlignment="1">
      <alignment wrapText="1"/>
      <protection/>
    </xf>
    <xf numFmtId="49" fontId="0" fillId="0" borderId="0" xfId="60" applyNumberFormat="1" applyFont="1" applyFill="1">
      <alignment/>
      <protection/>
    </xf>
    <xf numFmtId="0" fontId="10" fillId="0" borderId="0" xfId="60" applyFont="1" applyAlignment="1">
      <alignment horizontal="left" wrapText="1"/>
      <protection/>
    </xf>
    <xf numFmtId="16" fontId="13" fillId="0" borderId="0" xfId="66" applyNumberFormat="1" applyFont="1" applyAlignment="1">
      <alignment horizontal="right"/>
      <protection/>
    </xf>
    <xf numFmtId="4" fontId="0" fillId="0" borderId="0" xfId="0" applyNumberFormat="1" applyFont="1" applyAlignment="1">
      <alignment wrapText="1"/>
    </xf>
    <xf numFmtId="4" fontId="7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49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 horizontal="right" wrapText="1"/>
    </xf>
    <xf numFmtId="0" fontId="0" fillId="0" borderId="0" xfId="0" applyFont="1" applyAlignment="1" quotePrefix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47" applyNumberFormat="1" applyFont="1" applyFill="1" applyAlignment="1">
      <alignment horizontal="right"/>
    </xf>
    <xf numFmtId="14" fontId="0" fillId="0" borderId="0" xfId="60" applyNumberFormat="1" applyFont="1" applyFill="1" applyAlignment="1">
      <alignment horizontal="right" wrapText="1"/>
      <protection/>
    </xf>
    <xf numFmtId="2" fontId="0" fillId="0" borderId="0" xfId="47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164" fontId="7" fillId="0" borderId="0" xfId="0" applyNumberFormat="1" applyFont="1" applyFill="1" applyAlignment="1">
      <alignment/>
    </xf>
    <xf numFmtId="2" fontId="10" fillId="0" borderId="0" xfId="66" applyNumberFormat="1" applyFont="1" applyFill="1" applyBorder="1" applyAlignment="1">
      <alignment horizontal="right"/>
      <protection/>
    </xf>
    <xf numFmtId="0" fontId="4" fillId="0" borderId="10" xfId="0" applyFont="1" applyBorder="1" applyAlignment="1">
      <alignment wrapText="1"/>
    </xf>
    <xf numFmtId="43" fontId="4" fillId="0" borderId="10" xfId="42" applyFont="1" applyBorder="1" applyAlignment="1">
      <alignment wrapText="1"/>
    </xf>
    <xf numFmtId="0" fontId="5" fillId="0" borderId="0" xfId="0" applyFont="1" applyBorder="1" applyAlignment="1">
      <alignment wrapText="1"/>
    </xf>
    <xf numFmtId="43" fontId="5" fillId="0" borderId="0" xfId="42" applyFont="1" applyBorder="1" applyAlignment="1">
      <alignment/>
    </xf>
    <xf numFmtId="0" fontId="4" fillId="0" borderId="0" xfId="0" applyFont="1" applyBorder="1" applyAlignment="1">
      <alignment wrapText="1"/>
    </xf>
    <xf numFmtId="43" fontId="4" fillId="0" borderId="0" xfId="42" applyFont="1" applyBorder="1" applyAlignment="1">
      <alignment wrapText="1"/>
    </xf>
    <xf numFmtId="2" fontId="10" fillId="0" borderId="0" xfId="59" applyNumberFormat="1" applyFont="1" applyFill="1" applyAlignment="1">
      <alignment horizontal="right"/>
      <protection/>
    </xf>
    <xf numFmtId="2" fontId="10" fillId="0" borderId="0" xfId="59" applyNumberFormat="1" applyFont="1" applyFill="1" applyBorder="1" applyAlignment="1">
      <alignment horizontal="right"/>
      <protection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right"/>
    </xf>
    <xf numFmtId="14" fontId="0" fillId="0" borderId="0" xfId="60" applyNumberFormat="1" applyFont="1" applyAlignment="1">
      <alignment horizontal="right" wrapText="1"/>
      <protection/>
    </xf>
    <xf numFmtId="43" fontId="10" fillId="0" borderId="0" xfId="42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43" fontId="14" fillId="0" borderId="0" xfId="42" applyFont="1" applyFill="1" applyBorder="1" applyAlignment="1">
      <alignment wrapText="1"/>
    </xf>
    <xf numFmtId="14" fontId="53" fillId="0" borderId="0" xfId="0" applyNumberFormat="1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0" fillId="0" borderId="0" xfId="42" applyNumberFormat="1" applyFont="1" applyFill="1" applyAlignment="1">
      <alignment wrapText="1"/>
    </xf>
    <xf numFmtId="4" fontId="0" fillId="0" borderId="0" xfId="42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4" fontId="7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2" fontId="0" fillId="0" borderId="0" xfId="0" applyNumberFormat="1" applyFill="1" applyAlignment="1">
      <alignment wrapText="1"/>
    </xf>
    <xf numFmtId="14" fontId="10" fillId="0" borderId="0" xfId="0" applyNumberFormat="1" applyFont="1" applyAlignment="1">
      <alignment horizontal="right"/>
    </xf>
    <xf numFmtId="0" fontId="10" fillId="0" borderId="0" xfId="66" applyFont="1" applyAlignment="1">
      <alignment horizontal="left" wrapText="1"/>
      <protection/>
    </xf>
    <xf numFmtId="0" fontId="10" fillId="0" borderId="0" xfId="0" applyFont="1" applyAlignment="1">
      <alignment horizontal="left"/>
    </xf>
    <xf numFmtId="43" fontId="10" fillId="0" borderId="0" xfId="42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0" fontId="54" fillId="0" borderId="0" xfId="0" applyFont="1" applyAlignment="1">
      <alignment horizontal="right" wrapText="1"/>
    </xf>
    <xf numFmtId="43" fontId="13" fillId="0" borderId="0" xfId="42" applyFont="1" applyAlignment="1">
      <alignment wrapText="1"/>
    </xf>
    <xf numFmtId="43" fontId="33" fillId="0" borderId="0" xfId="42" applyFont="1" applyFill="1" applyBorder="1" applyAlignment="1">
      <alignment wrapText="1"/>
    </xf>
    <xf numFmtId="4" fontId="33" fillId="0" borderId="0" xfId="0" applyNumberFormat="1" applyFont="1" applyFill="1" applyBorder="1" applyAlignment="1">
      <alignment wrapText="1"/>
    </xf>
    <xf numFmtId="43" fontId="13" fillId="0" borderId="0" xfId="42" applyFont="1" applyBorder="1" applyAlignment="1">
      <alignment wrapText="1"/>
    </xf>
    <xf numFmtId="43" fontId="54" fillId="0" borderId="0" xfId="42" applyFont="1" applyAlignment="1">
      <alignment horizontal="left" wrapText="1"/>
    </xf>
    <xf numFmtId="4" fontId="54" fillId="0" borderId="0" xfId="0" applyNumberFormat="1" applyFont="1" applyFill="1" applyAlignment="1">
      <alignment wrapText="1"/>
    </xf>
    <xf numFmtId="43" fontId="54" fillId="0" borderId="0" xfId="42" applyFont="1" applyAlignment="1">
      <alignment wrapText="1"/>
    </xf>
    <xf numFmtId="2" fontId="54" fillId="0" borderId="0" xfId="0" applyNumberFormat="1" applyFont="1" applyAlignment="1">
      <alignment wrapText="1"/>
    </xf>
    <xf numFmtId="14" fontId="51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2" fontId="53" fillId="0" borderId="0" xfId="0" applyNumberFormat="1" applyFont="1" applyAlignment="1">
      <alignment wrapText="1"/>
    </xf>
    <xf numFmtId="165" fontId="1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 wrapText="1"/>
    </xf>
    <xf numFmtId="2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0" fontId="0" fillId="0" borderId="0" xfId="60" applyFont="1" applyAlignment="1">
      <alignment wrapText="1"/>
      <protection/>
    </xf>
    <xf numFmtId="43" fontId="5" fillId="0" borderId="0" xfId="42" applyFont="1" applyFill="1" applyBorder="1" applyAlignment="1">
      <alignment horizontal="lef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rmal 9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PageLayoutView="0" workbookViewId="0" topLeftCell="A1">
      <selection activeCell="G16" sqref="G16"/>
    </sheetView>
  </sheetViews>
  <sheetFormatPr defaultColWidth="9.140625" defaultRowHeight="22.5" customHeight="1"/>
  <cols>
    <col min="1" max="1" width="27.28125" style="2" customWidth="1"/>
    <col min="2" max="2" width="23.57421875" style="24" customWidth="1"/>
    <col min="3" max="3" width="71.421875" style="2" customWidth="1"/>
    <col min="4" max="4" width="21.00390625" style="2" customWidth="1"/>
    <col min="5" max="5" width="15.57421875" style="2" bestFit="1" customWidth="1"/>
    <col min="6" max="6" width="36.28125" style="31" customWidth="1"/>
    <col min="7" max="7" width="58.28125" style="31" bestFit="1" customWidth="1"/>
    <col min="8" max="8" width="6.57421875" style="31" bestFit="1" customWidth="1"/>
    <col min="9" max="9" width="61.00390625" style="31" bestFit="1" customWidth="1"/>
    <col min="10" max="10" width="29.28125" style="31" bestFit="1" customWidth="1"/>
    <col min="11" max="11" width="23.8515625" style="31" bestFit="1" customWidth="1"/>
    <col min="12" max="16384" width="9.140625" style="31" customWidth="1"/>
  </cols>
  <sheetData>
    <row r="1" spans="1:5" s="49" customFormat="1" ht="36" customHeight="1">
      <c r="A1" s="157" t="s">
        <v>334</v>
      </c>
      <c r="B1" s="158" t="s">
        <v>21</v>
      </c>
      <c r="C1" s="11"/>
      <c r="D1" s="11"/>
      <c r="E1" s="11"/>
    </row>
    <row r="2" spans="1:5" s="49" customFormat="1" ht="30" customHeight="1">
      <c r="A2" s="159" t="s">
        <v>335</v>
      </c>
      <c r="B2" s="160" t="s">
        <v>20</v>
      </c>
      <c r="C2" s="159" t="s">
        <v>252</v>
      </c>
      <c r="D2" s="11"/>
      <c r="E2" s="11"/>
    </row>
    <row r="3" spans="1:5" s="49" customFormat="1" ht="22.5" customHeight="1">
      <c r="A3" s="155"/>
      <c r="B3" s="156"/>
      <c r="C3" s="155"/>
      <c r="D3" s="6"/>
      <c r="E3" s="6"/>
    </row>
    <row r="4" spans="1:5" s="18" customFormat="1" ht="35.25" customHeight="1">
      <c r="A4" s="36" t="s">
        <v>0</v>
      </c>
      <c r="B4" s="37" t="s">
        <v>32</v>
      </c>
      <c r="C4" s="4"/>
      <c r="D4" s="4"/>
      <c r="E4" s="4"/>
    </row>
    <row r="5" spans="1:5" s="49" customFormat="1" ht="25.5">
      <c r="A5" s="3" t="s">
        <v>2</v>
      </c>
      <c r="B5" s="10" t="s">
        <v>3</v>
      </c>
      <c r="C5" s="3" t="s">
        <v>4</v>
      </c>
      <c r="D5" s="3" t="s">
        <v>5</v>
      </c>
      <c r="E5" s="3" t="s">
        <v>6</v>
      </c>
    </row>
    <row r="6" spans="1:11" s="49" customFormat="1" ht="22.5" customHeight="1">
      <c r="A6" s="93">
        <v>41522</v>
      </c>
      <c r="B6" s="154">
        <v>114.12</v>
      </c>
      <c r="C6" s="81" t="s">
        <v>333</v>
      </c>
      <c r="D6" s="28" t="s">
        <v>73</v>
      </c>
      <c r="E6" s="28" t="s">
        <v>74</v>
      </c>
      <c r="G6" s="93"/>
      <c r="H6" s="88"/>
      <c r="I6" s="94"/>
      <c r="J6" s="82"/>
      <c r="K6" s="84"/>
    </row>
    <row r="7" spans="1:11" s="49" customFormat="1" ht="22.5" customHeight="1">
      <c r="A7" s="93">
        <v>41523</v>
      </c>
      <c r="B7" s="154">
        <v>30.67</v>
      </c>
      <c r="C7" s="81" t="s">
        <v>332</v>
      </c>
      <c r="D7" s="28" t="s">
        <v>47</v>
      </c>
      <c r="E7" s="28" t="s">
        <v>74</v>
      </c>
      <c r="G7" s="93"/>
      <c r="H7" s="88"/>
      <c r="I7" s="94"/>
      <c r="J7" s="82"/>
      <c r="K7" s="84"/>
    </row>
    <row r="8" spans="1:11" s="49" customFormat="1" ht="22.5" customHeight="1">
      <c r="A8" s="93">
        <v>41523</v>
      </c>
      <c r="B8" s="154">
        <v>27.74</v>
      </c>
      <c r="C8" s="81" t="s">
        <v>331</v>
      </c>
      <c r="D8" s="28" t="s">
        <v>39</v>
      </c>
      <c r="E8" s="28" t="s">
        <v>74</v>
      </c>
      <c r="G8" s="93"/>
      <c r="H8" s="88"/>
      <c r="I8" s="94"/>
      <c r="J8" s="82"/>
      <c r="K8" s="84"/>
    </row>
    <row r="9" spans="1:11" s="49" customFormat="1" ht="22.5" customHeight="1">
      <c r="A9" s="9">
        <v>41526</v>
      </c>
      <c r="B9" s="154">
        <v>94.01</v>
      </c>
      <c r="C9" s="81" t="s">
        <v>330</v>
      </c>
      <c r="D9" s="28" t="s">
        <v>39</v>
      </c>
      <c r="E9" s="28" t="s">
        <v>74</v>
      </c>
      <c r="G9" s="9"/>
      <c r="H9" s="88"/>
      <c r="I9" s="82"/>
      <c r="J9" s="82"/>
      <c r="K9" s="64"/>
    </row>
    <row r="10" spans="1:11" s="49" customFormat="1" ht="22.5" customHeight="1">
      <c r="A10" s="9">
        <v>41526</v>
      </c>
      <c r="B10" s="154">
        <v>104.56</v>
      </c>
      <c r="C10" s="81" t="s">
        <v>329</v>
      </c>
      <c r="D10" s="28" t="s">
        <v>73</v>
      </c>
      <c r="E10" s="28" t="s">
        <v>74</v>
      </c>
      <c r="G10" s="9"/>
      <c r="H10" s="88"/>
      <c r="I10" s="82"/>
      <c r="J10" s="82"/>
      <c r="K10" s="64"/>
    </row>
    <row r="11" spans="1:11" s="49" customFormat="1" ht="22.5" customHeight="1">
      <c r="A11" s="93">
        <v>41527</v>
      </c>
      <c r="B11" s="154">
        <v>760.04</v>
      </c>
      <c r="C11" s="81" t="s">
        <v>379</v>
      </c>
      <c r="D11" s="28" t="s">
        <v>159</v>
      </c>
      <c r="E11" s="28" t="s">
        <v>74</v>
      </c>
      <c r="G11" s="93"/>
      <c r="H11" s="88"/>
      <c r="I11" s="94"/>
      <c r="J11" s="82"/>
      <c r="K11" s="64"/>
    </row>
    <row r="12" spans="1:11" s="49" customFormat="1" ht="22.5" customHeight="1">
      <c r="A12" s="119">
        <v>41520</v>
      </c>
      <c r="B12" s="154">
        <v>40</v>
      </c>
      <c r="C12" s="81" t="s">
        <v>336</v>
      </c>
      <c r="D12" s="28" t="s">
        <v>28</v>
      </c>
      <c r="E12" s="28" t="s">
        <v>25</v>
      </c>
      <c r="G12" s="9"/>
      <c r="H12" s="80"/>
      <c r="I12" s="81"/>
      <c r="J12" s="82"/>
      <c r="K12" s="82"/>
    </row>
    <row r="13" spans="1:11" s="49" customFormat="1" ht="22.5" customHeight="1">
      <c r="A13" s="119">
        <v>41520</v>
      </c>
      <c r="B13" s="154">
        <v>40</v>
      </c>
      <c r="C13" s="81" t="s">
        <v>336</v>
      </c>
      <c r="D13" s="28" t="s">
        <v>28</v>
      </c>
      <c r="E13" s="28" t="s">
        <v>25</v>
      </c>
      <c r="G13" s="9"/>
      <c r="H13" s="91"/>
      <c r="I13" s="82"/>
      <c r="J13" s="82"/>
      <c r="K13" s="85"/>
    </row>
    <row r="14" spans="1:2" ht="22.5" customHeight="1">
      <c r="A14" s="57" t="s">
        <v>114</v>
      </c>
      <c r="B14" s="59">
        <f>SUM(B6:B13)</f>
        <v>1211.1399999999999</v>
      </c>
    </row>
    <row r="16" spans="1:5" s="18" customFormat="1" ht="22.5" customHeight="1">
      <c r="A16" s="36" t="s">
        <v>0</v>
      </c>
      <c r="B16" s="37" t="s">
        <v>29</v>
      </c>
      <c r="C16" s="4"/>
      <c r="D16" s="4"/>
      <c r="E16" s="4"/>
    </row>
    <row r="17" spans="1:5" s="49" customFormat="1" ht="25.5">
      <c r="A17" s="3" t="s">
        <v>2</v>
      </c>
      <c r="B17" s="10" t="s">
        <v>3</v>
      </c>
      <c r="C17" s="3" t="s">
        <v>4</v>
      </c>
      <c r="D17" s="3" t="s">
        <v>5</v>
      </c>
      <c r="E17" s="3" t="s">
        <v>6</v>
      </c>
    </row>
    <row r="18" spans="1:11" ht="22.5" customHeight="1">
      <c r="A18" s="9">
        <v>41519</v>
      </c>
      <c r="B18" s="122">
        <v>4744.04</v>
      </c>
      <c r="C18" s="27" t="s">
        <v>115</v>
      </c>
      <c r="D18" s="2" t="s">
        <v>112</v>
      </c>
      <c r="E18" s="2" t="s">
        <v>109</v>
      </c>
      <c r="F18" s="2"/>
      <c r="G18" s="105"/>
      <c r="H18" s="91"/>
      <c r="I18" s="94"/>
      <c r="J18" s="82"/>
      <c r="K18" s="84"/>
    </row>
    <row r="19" spans="1:11" ht="22.5" customHeight="1">
      <c r="A19" s="9">
        <v>41522</v>
      </c>
      <c r="B19" s="122">
        <v>114.12</v>
      </c>
      <c r="C19" s="2" t="s">
        <v>110</v>
      </c>
      <c r="D19" s="2" t="s">
        <v>73</v>
      </c>
      <c r="E19" s="2" t="s">
        <v>74</v>
      </c>
      <c r="G19" s="105"/>
      <c r="H19" s="91"/>
      <c r="I19" s="102"/>
      <c r="J19" s="103"/>
      <c r="K19" s="104"/>
    </row>
    <row r="20" spans="1:11" ht="22.5" customHeight="1">
      <c r="A20" s="9">
        <v>41526</v>
      </c>
      <c r="B20" s="122">
        <v>104.56</v>
      </c>
      <c r="C20" s="2" t="s">
        <v>111</v>
      </c>
      <c r="D20" s="2" t="s">
        <v>73</v>
      </c>
      <c r="E20" s="2" t="s">
        <v>74</v>
      </c>
      <c r="G20" s="105"/>
      <c r="H20" s="91"/>
      <c r="I20" s="102"/>
      <c r="J20" s="103"/>
      <c r="K20" s="104"/>
    </row>
    <row r="21" spans="1:11" ht="22.5" customHeight="1">
      <c r="A21" s="9">
        <v>41526</v>
      </c>
      <c r="B21" s="122">
        <v>93</v>
      </c>
      <c r="C21" s="2" t="s">
        <v>356</v>
      </c>
      <c r="D21" s="2" t="s">
        <v>249</v>
      </c>
      <c r="E21" s="2" t="s">
        <v>74</v>
      </c>
      <c r="G21" s="105"/>
      <c r="H21" s="91"/>
      <c r="I21" s="102"/>
      <c r="J21" s="103"/>
      <c r="K21" s="104"/>
    </row>
    <row r="22" spans="1:2" ht="22.5" customHeight="1">
      <c r="A22" s="57" t="s">
        <v>27</v>
      </c>
      <c r="B22" s="59">
        <f>SUM(B18:B21)</f>
        <v>5055.72</v>
      </c>
    </row>
    <row r="23" ht="13.5" customHeight="1"/>
    <row r="24" spans="1:5" ht="31.5">
      <c r="A24" s="35" t="s">
        <v>9</v>
      </c>
      <c r="B24" s="48" t="s">
        <v>32</v>
      </c>
      <c r="C24" s="5"/>
      <c r="D24" s="5"/>
      <c r="E24" s="5"/>
    </row>
    <row r="25" spans="1:5" ht="24.75" customHeight="1">
      <c r="A25" s="3" t="s">
        <v>2</v>
      </c>
      <c r="B25" s="10" t="s">
        <v>3</v>
      </c>
      <c r="C25" s="3" t="s">
        <v>4</v>
      </c>
      <c r="D25" s="3" t="s">
        <v>5</v>
      </c>
      <c r="E25" s="3" t="s">
        <v>6</v>
      </c>
    </row>
    <row r="26" spans="1:11" s="49" customFormat="1" ht="22.5" customHeight="1">
      <c r="A26" s="119">
        <v>41457</v>
      </c>
      <c r="B26" s="116">
        <v>65</v>
      </c>
      <c r="C26" s="117" t="s">
        <v>43</v>
      </c>
      <c r="D26" s="28" t="s">
        <v>39</v>
      </c>
      <c r="E26" s="28" t="s">
        <v>22</v>
      </c>
      <c r="G26" s="9"/>
      <c r="H26" s="80"/>
      <c r="I26" s="81"/>
      <c r="J26" s="82"/>
      <c r="K26" s="64"/>
    </row>
    <row r="27" spans="1:11" s="49" customFormat="1" ht="25.5">
      <c r="A27" s="119">
        <v>41458</v>
      </c>
      <c r="B27" s="120">
        <v>26.9</v>
      </c>
      <c r="C27" s="117" t="s">
        <v>42</v>
      </c>
      <c r="D27" s="28" t="s">
        <v>30</v>
      </c>
      <c r="E27" s="28" t="s">
        <v>22</v>
      </c>
      <c r="G27" s="9"/>
      <c r="H27" s="80"/>
      <c r="I27" s="82"/>
      <c r="J27" s="82"/>
      <c r="K27" s="85"/>
    </row>
    <row r="28" spans="1:11" s="49" customFormat="1" ht="25.5">
      <c r="A28" s="119">
        <v>41458</v>
      </c>
      <c r="B28" s="161">
        <v>69.5</v>
      </c>
      <c r="C28" s="117" t="s">
        <v>44</v>
      </c>
      <c r="D28" s="28" t="s">
        <v>28</v>
      </c>
      <c r="E28" s="28" t="s">
        <v>22</v>
      </c>
      <c r="G28" s="9"/>
      <c r="H28" s="80"/>
      <c r="I28" s="81"/>
      <c r="J28" s="82"/>
      <c r="K28" s="64"/>
    </row>
    <row r="29" spans="1:7" s="49" customFormat="1" ht="22.5" customHeight="1">
      <c r="A29" s="131">
        <v>41465</v>
      </c>
      <c r="B29" s="139">
        <v>4.4965</v>
      </c>
      <c r="C29" s="132" t="s">
        <v>45</v>
      </c>
      <c r="D29" s="51" t="s">
        <v>40</v>
      </c>
      <c r="E29" s="132" t="s">
        <v>22</v>
      </c>
      <c r="F29" s="66"/>
      <c r="G29" s="51"/>
    </row>
    <row r="30" spans="1:7" s="49" customFormat="1" ht="25.5">
      <c r="A30" s="128">
        <v>41471</v>
      </c>
      <c r="B30" s="126">
        <v>10.004999999999999</v>
      </c>
      <c r="C30" s="117" t="s">
        <v>46</v>
      </c>
      <c r="D30" s="51" t="s">
        <v>40</v>
      </c>
      <c r="E30" s="130" t="s">
        <v>38</v>
      </c>
      <c r="F30" s="66"/>
      <c r="G30" s="2"/>
    </row>
    <row r="31" spans="1:7" s="49" customFormat="1" ht="22.5" customHeight="1">
      <c r="A31" s="128">
        <v>41471</v>
      </c>
      <c r="B31" s="126">
        <v>32.00449999999999</v>
      </c>
      <c r="C31" s="129" t="s">
        <v>257</v>
      </c>
      <c r="D31" s="51" t="s">
        <v>40</v>
      </c>
      <c r="E31" s="130" t="s">
        <v>22</v>
      </c>
      <c r="F31" s="66"/>
      <c r="G31" s="2"/>
    </row>
    <row r="32" spans="1:11" s="49" customFormat="1" ht="22.5" customHeight="1">
      <c r="A32" s="119">
        <v>41480</v>
      </c>
      <c r="B32" s="161">
        <v>19.5</v>
      </c>
      <c r="C32" s="118" t="s">
        <v>258</v>
      </c>
      <c r="D32" s="28" t="s">
        <v>28</v>
      </c>
      <c r="E32" s="28" t="s">
        <v>22</v>
      </c>
      <c r="G32" s="9"/>
      <c r="H32" s="80"/>
      <c r="I32" s="81"/>
      <c r="J32" s="82"/>
      <c r="K32" s="64"/>
    </row>
    <row r="33" spans="1:11" s="49" customFormat="1" ht="22.5" customHeight="1">
      <c r="A33" s="119">
        <v>41480</v>
      </c>
      <c r="B33" s="89">
        <v>20.5</v>
      </c>
      <c r="C33" s="81" t="s">
        <v>48</v>
      </c>
      <c r="D33" s="28" t="s">
        <v>28</v>
      </c>
      <c r="E33" s="28" t="s">
        <v>22</v>
      </c>
      <c r="G33" s="9"/>
      <c r="H33" s="80"/>
      <c r="I33" s="81"/>
      <c r="J33" s="82"/>
      <c r="K33" s="64"/>
    </row>
    <row r="34" spans="1:11" s="49" customFormat="1" ht="22.5" customHeight="1">
      <c r="A34" s="119">
        <v>41485</v>
      </c>
      <c r="B34" s="154">
        <v>6.5</v>
      </c>
      <c r="C34" s="81" t="s">
        <v>49</v>
      </c>
      <c r="D34" s="28" t="s">
        <v>28</v>
      </c>
      <c r="E34" s="28" t="s">
        <v>22</v>
      </c>
      <c r="G34" s="9"/>
      <c r="H34" s="80"/>
      <c r="I34" s="81"/>
      <c r="J34" s="82"/>
      <c r="K34" s="64"/>
    </row>
    <row r="35" spans="1:11" s="49" customFormat="1" ht="22.5" customHeight="1">
      <c r="A35" s="119">
        <v>41488</v>
      </c>
      <c r="B35" s="89">
        <v>20.7</v>
      </c>
      <c r="C35" s="114" t="s">
        <v>50</v>
      </c>
      <c r="D35" s="28" t="s">
        <v>30</v>
      </c>
      <c r="E35" s="28" t="s">
        <v>63</v>
      </c>
      <c r="G35" s="9"/>
      <c r="H35" s="80"/>
      <c r="I35" s="81"/>
      <c r="J35" s="82"/>
      <c r="K35" s="82"/>
    </row>
    <row r="36" spans="1:11" s="49" customFormat="1" ht="22.5" customHeight="1">
      <c r="A36" s="119">
        <v>41488</v>
      </c>
      <c r="B36" s="89">
        <v>64</v>
      </c>
      <c r="C36" s="114" t="s">
        <v>52</v>
      </c>
      <c r="D36" s="28" t="s">
        <v>28</v>
      </c>
      <c r="E36" s="28" t="s">
        <v>63</v>
      </c>
      <c r="G36" s="9"/>
      <c r="H36" s="80"/>
      <c r="I36" s="81"/>
      <c r="J36" s="82"/>
      <c r="K36" s="82"/>
    </row>
    <row r="37" spans="1:11" s="49" customFormat="1" ht="22.5" customHeight="1">
      <c r="A37" s="119">
        <v>41488</v>
      </c>
      <c r="B37" s="89">
        <v>4.7</v>
      </c>
      <c r="C37" s="114" t="s">
        <v>141</v>
      </c>
      <c r="D37" s="28" t="s">
        <v>61</v>
      </c>
      <c r="E37" s="28" t="s">
        <v>63</v>
      </c>
      <c r="G37" s="9"/>
      <c r="H37" s="80"/>
      <c r="I37" s="83"/>
      <c r="J37" s="82"/>
      <c r="K37" s="82"/>
    </row>
    <row r="38" spans="1:11" s="49" customFormat="1" ht="22.5" customHeight="1">
      <c r="A38" s="119">
        <v>41494</v>
      </c>
      <c r="B38" s="89">
        <v>23.5</v>
      </c>
      <c r="C38" s="114" t="s">
        <v>53</v>
      </c>
      <c r="D38" s="28" t="s">
        <v>39</v>
      </c>
      <c r="E38" s="28" t="s">
        <v>64</v>
      </c>
      <c r="G38" s="9"/>
      <c r="H38" s="80"/>
      <c r="I38" s="81"/>
      <c r="J38" s="82"/>
      <c r="K38" s="82"/>
    </row>
    <row r="39" spans="1:11" s="49" customFormat="1" ht="22.5" customHeight="1">
      <c r="A39" s="119">
        <v>41495</v>
      </c>
      <c r="B39" s="89">
        <v>3.5</v>
      </c>
      <c r="C39" s="114" t="s">
        <v>54</v>
      </c>
      <c r="D39" s="28" t="s">
        <v>28</v>
      </c>
      <c r="E39" s="28" t="s">
        <v>64</v>
      </c>
      <c r="G39" s="9"/>
      <c r="H39" s="89"/>
      <c r="I39" s="82"/>
      <c r="J39" s="82"/>
      <c r="K39" s="85"/>
    </row>
    <row r="40" spans="1:11" s="49" customFormat="1" ht="22.5" customHeight="1">
      <c r="A40" s="119">
        <v>41495</v>
      </c>
      <c r="B40" s="89">
        <v>64</v>
      </c>
      <c r="C40" s="114" t="s">
        <v>261</v>
      </c>
      <c r="D40" s="28" t="s">
        <v>28</v>
      </c>
      <c r="E40" s="28" t="s">
        <v>64</v>
      </c>
      <c r="G40" s="9"/>
      <c r="H40" s="101"/>
      <c r="I40" s="82"/>
      <c r="J40" s="82"/>
      <c r="K40" s="84"/>
    </row>
    <row r="41" spans="1:11" s="49" customFormat="1" ht="22.5" customHeight="1">
      <c r="A41" s="119">
        <v>41499</v>
      </c>
      <c r="B41" s="89">
        <v>10</v>
      </c>
      <c r="C41" s="114" t="s">
        <v>262</v>
      </c>
      <c r="D41" s="28" t="s">
        <v>28</v>
      </c>
      <c r="E41" s="28" t="s">
        <v>25</v>
      </c>
      <c r="G41" s="9"/>
      <c r="H41" s="80"/>
      <c r="I41" s="81"/>
      <c r="J41" s="82"/>
      <c r="K41" s="82"/>
    </row>
    <row r="42" spans="1:11" s="49" customFormat="1" ht="22.5" customHeight="1">
      <c r="A42" s="119">
        <v>41499</v>
      </c>
      <c r="B42" s="89">
        <v>61.5</v>
      </c>
      <c r="C42" s="81" t="s">
        <v>57</v>
      </c>
      <c r="D42" s="28" t="s">
        <v>28</v>
      </c>
      <c r="E42" s="28" t="s">
        <v>22</v>
      </c>
      <c r="G42" s="9"/>
      <c r="H42" s="89"/>
      <c r="I42" s="82"/>
      <c r="J42" s="82"/>
      <c r="K42" s="84"/>
    </row>
    <row r="43" spans="1:11" s="49" customFormat="1" ht="22.5" customHeight="1">
      <c r="A43" s="119">
        <v>41515</v>
      </c>
      <c r="B43" s="154">
        <v>14.5</v>
      </c>
      <c r="C43" s="81" t="s">
        <v>37</v>
      </c>
      <c r="D43" s="28" t="s">
        <v>28</v>
      </c>
      <c r="E43" s="28" t="s">
        <v>22</v>
      </c>
      <c r="G43" s="9"/>
      <c r="H43" s="91"/>
      <c r="I43" s="82"/>
      <c r="J43" s="82"/>
      <c r="K43" s="85"/>
    </row>
    <row r="44" spans="1:11" s="49" customFormat="1" ht="22.5" customHeight="1">
      <c r="A44" s="119">
        <v>41520</v>
      </c>
      <c r="B44" s="154">
        <v>40.98</v>
      </c>
      <c r="C44" s="81" t="s">
        <v>65</v>
      </c>
      <c r="D44" s="28" t="s">
        <v>59</v>
      </c>
      <c r="E44" s="28" t="s">
        <v>22</v>
      </c>
      <c r="G44" s="9"/>
      <c r="H44" s="80"/>
      <c r="I44" s="81"/>
      <c r="J44" s="82"/>
      <c r="K44" s="82"/>
    </row>
    <row r="45" spans="1:11" s="49" customFormat="1" ht="22.5" customHeight="1">
      <c r="A45" s="119">
        <v>41529</v>
      </c>
      <c r="B45" s="154">
        <v>48.5</v>
      </c>
      <c r="C45" s="81" t="s">
        <v>67</v>
      </c>
      <c r="D45" s="28" t="s">
        <v>160</v>
      </c>
      <c r="E45" s="28" t="s">
        <v>22</v>
      </c>
      <c r="G45" s="9"/>
      <c r="H45" s="89"/>
      <c r="I45" s="81"/>
      <c r="J45" s="82"/>
      <c r="K45" s="82"/>
    </row>
    <row r="46" spans="1:11" s="49" customFormat="1" ht="22.5" customHeight="1">
      <c r="A46" s="119">
        <v>41529</v>
      </c>
      <c r="B46" s="154">
        <v>9</v>
      </c>
      <c r="C46" s="81" t="s">
        <v>265</v>
      </c>
      <c r="D46" s="28" t="s">
        <v>28</v>
      </c>
      <c r="E46" s="28" t="s">
        <v>25</v>
      </c>
      <c r="G46" s="9"/>
      <c r="H46" s="89"/>
      <c r="I46" s="81"/>
      <c r="J46" s="82"/>
      <c r="K46" s="82"/>
    </row>
    <row r="47" spans="1:11" s="49" customFormat="1" ht="22.5" customHeight="1">
      <c r="A47" s="119">
        <v>41530</v>
      </c>
      <c r="B47" s="154">
        <v>17</v>
      </c>
      <c r="C47" s="81" t="s">
        <v>266</v>
      </c>
      <c r="D47" s="28" t="s">
        <v>28</v>
      </c>
      <c r="E47" s="28" t="s">
        <v>25</v>
      </c>
      <c r="G47" s="9"/>
      <c r="H47" s="89"/>
      <c r="I47" s="81"/>
      <c r="J47" s="82"/>
      <c r="K47" s="82"/>
    </row>
    <row r="48" spans="1:11" s="49" customFormat="1" ht="22.5" customHeight="1">
      <c r="A48" s="119">
        <v>41530</v>
      </c>
      <c r="B48" s="154">
        <v>58</v>
      </c>
      <c r="C48" s="81" t="s">
        <v>266</v>
      </c>
      <c r="D48" s="28" t="s">
        <v>28</v>
      </c>
      <c r="E48" s="28" t="s">
        <v>25</v>
      </c>
      <c r="G48" s="9"/>
      <c r="H48" s="101"/>
      <c r="I48" s="82"/>
      <c r="J48" s="82"/>
      <c r="K48" s="84"/>
    </row>
    <row r="49" spans="1:11" s="49" customFormat="1" ht="22.5" customHeight="1">
      <c r="A49" s="119">
        <v>41536</v>
      </c>
      <c r="B49" s="154">
        <v>2.5</v>
      </c>
      <c r="C49" s="81" t="s">
        <v>68</v>
      </c>
      <c r="D49" s="28" t="s">
        <v>28</v>
      </c>
      <c r="E49" s="28" t="s">
        <v>22</v>
      </c>
      <c r="G49" s="9"/>
      <c r="H49" s="91"/>
      <c r="I49" s="82"/>
      <c r="J49" s="82"/>
      <c r="K49" s="85"/>
    </row>
    <row r="50" spans="1:11" s="49" customFormat="1" ht="22.5" customHeight="1">
      <c r="A50" s="119">
        <v>41537</v>
      </c>
      <c r="B50" s="154">
        <v>6.5</v>
      </c>
      <c r="C50" s="81" t="s">
        <v>68</v>
      </c>
      <c r="D50" s="28" t="s">
        <v>28</v>
      </c>
      <c r="E50" s="28" t="s">
        <v>22</v>
      </c>
      <c r="G50" s="9"/>
      <c r="H50" s="89"/>
      <c r="I50" s="81"/>
      <c r="J50" s="82"/>
      <c r="K50" s="82"/>
    </row>
    <row r="51" spans="1:11" s="49" customFormat="1" ht="22.5" customHeight="1">
      <c r="A51" s="119">
        <v>41542</v>
      </c>
      <c r="B51" s="154">
        <v>4.5</v>
      </c>
      <c r="C51" s="81" t="s">
        <v>37</v>
      </c>
      <c r="D51" s="28" t="s">
        <v>28</v>
      </c>
      <c r="E51" s="28" t="s">
        <v>22</v>
      </c>
      <c r="G51" s="9"/>
      <c r="H51" s="89"/>
      <c r="I51" s="81"/>
      <c r="J51" s="82"/>
      <c r="K51" s="82"/>
    </row>
    <row r="52" spans="1:11" s="49" customFormat="1" ht="22.5" customHeight="1">
      <c r="A52" s="119">
        <v>41542</v>
      </c>
      <c r="B52" s="154">
        <v>49.7</v>
      </c>
      <c r="C52" s="81" t="s">
        <v>267</v>
      </c>
      <c r="D52" s="82" t="s">
        <v>73</v>
      </c>
      <c r="E52" s="28" t="s">
        <v>137</v>
      </c>
      <c r="G52" s="9"/>
      <c r="H52" s="91"/>
      <c r="I52" s="82"/>
      <c r="J52" s="82"/>
      <c r="K52" s="84"/>
    </row>
    <row r="53" spans="1:11" s="49" customFormat="1" ht="22.5" customHeight="1">
      <c r="A53" s="119">
        <v>41543</v>
      </c>
      <c r="B53" s="154">
        <v>64</v>
      </c>
      <c r="C53" s="81" t="s">
        <v>70</v>
      </c>
      <c r="D53" s="115" t="s">
        <v>28</v>
      </c>
      <c r="E53" s="28" t="s">
        <v>22</v>
      </c>
      <c r="G53" s="9"/>
      <c r="H53" s="90"/>
      <c r="I53" s="79"/>
      <c r="J53" s="82"/>
      <c r="K53" s="82"/>
    </row>
    <row r="54" spans="1:11" s="49" customFormat="1" ht="22.5" customHeight="1">
      <c r="A54" s="119">
        <v>41544</v>
      </c>
      <c r="B54" s="89">
        <v>32</v>
      </c>
      <c r="C54" s="81" t="s">
        <v>269</v>
      </c>
      <c r="D54" s="115" t="s">
        <v>28</v>
      </c>
      <c r="E54" s="121" t="s">
        <v>22</v>
      </c>
      <c r="G54" s="9"/>
      <c r="H54" s="89"/>
      <c r="I54" s="79"/>
      <c r="J54" s="82"/>
      <c r="K54" s="82"/>
    </row>
    <row r="55" spans="1:11" s="49" customFormat="1" ht="22.5" customHeight="1">
      <c r="A55" s="119">
        <v>41544</v>
      </c>
      <c r="B55" s="154">
        <v>15</v>
      </c>
      <c r="C55" s="81" t="s">
        <v>75</v>
      </c>
      <c r="D55" s="115" t="s">
        <v>78</v>
      </c>
      <c r="E55" s="121" t="s">
        <v>24</v>
      </c>
      <c r="G55" s="9"/>
      <c r="H55" s="88"/>
      <c r="I55" s="82"/>
      <c r="J55" s="82"/>
      <c r="K55" s="84"/>
    </row>
    <row r="56" spans="1:11" s="49" customFormat="1" ht="22.5" customHeight="1">
      <c r="A56" s="119">
        <v>41550</v>
      </c>
      <c r="B56" s="154">
        <v>18.98</v>
      </c>
      <c r="C56" s="81" t="s">
        <v>76</v>
      </c>
      <c r="D56" s="115" t="s">
        <v>39</v>
      </c>
      <c r="E56" s="121" t="s">
        <v>79</v>
      </c>
      <c r="G56" s="9"/>
      <c r="H56" s="88"/>
      <c r="I56" s="82"/>
      <c r="J56" s="82"/>
      <c r="K56" s="84"/>
    </row>
    <row r="57" spans="1:11" s="49" customFormat="1" ht="22.5" customHeight="1">
      <c r="A57" s="119">
        <v>41551</v>
      </c>
      <c r="B57" s="161">
        <v>64</v>
      </c>
      <c r="C57" s="118" t="s">
        <v>270</v>
      </c>
      <c r="D57" s="28" t="s">
        <v>28</v>
      </c>
      <c r="E57" s="28" t="s">
        <v>25</v>
      </c>
      <c r="G57" s="9"/>
      <c r="H57" s="89"/>
      <c r="I57" s="82"/>
      <c r="J57" s="82"/>
      <c r="K57" s="84"/>
    </row>
    <row r="58" spans="1:11" s="49" customFormat="1" ht="22.5" customHeight="1">
      <c r="A58" s="119">
        <v>41551</v>
      </c>
      <c r="B58" s="162">
        <v>168.5</v>
      </c>
      <c r="C58" s="118" t="s">
        <v>143</v>
      </c>
      <c r="D58" s="28" t="s">
        <v>87</v>
      </c>
      <c r="E58" s="28" t="s">
        <v>80</v>
      </c>
      <c r="G58" s="9"/>
      <c r="H58" s="89"/>
      <c r="I58" s="82"/>
      <c r="J58" s="82"/>
      <c r="K58" s="85"/>
    </row>
    <row r="59" spans="1:11" s="49" customFormat="1" ht="22.5" customHeight="1">
      <c r="A59" s="119">
        <v>41577</v>
      </c>
      <c r="B59" s="161">
        <v>221</v>
      </c>
      <c r="C59" s="117" t="s">
        <v>81</v>
      </c>
      <c r="D59" s="28" t="s">
        <v>60</v>
      </c>
      <c r="E59" s="28" t="s">
        <v>22</v>
      </c>
      <c r="G59" s="9"/>
      <c r="H59" s="91"/>
      <c r="I59" s="9"/>
      <c r="J59" s="82"/>
      <c r="K59" s="84"/>
    </row>
    <row r="60" spans="1:11" s="49" customFormat="1" ht="22.5" customHeight="1">
      <c r="A60" s="119">
        <v>41582</v>
      </c>
      <c r="B60" s="161">
        <v>2.5</v>
      </c>
      <c r="C60" s="117" t="s">
        <v>82</v>
      </c>
      <c r="D60" s="28" t="s">
        <v>28</v>
      </c>
      <c r="E60" s="42" t="s">
        <v>22</v>
      </c>
      <c r="G60" s="9"/>
      <c r="H60" s="91"/>
      <c r="I60" s="82"/>
      <c r="J60" s="82"/>
      <c r="K60" s="84"/>
    </row>
    <row r="61" spans="1:11" s="49" customFormat="1" ht="22.5" customHeight="1">
      <c r="A61" s="119">
        <v>41589</v>
      </c>
      <c r="B61" s="161">
        <v>50.8</v>
      </c>
      <c r="C61" s="117" t="s">
        <v>128</v>
      </c>
      <c r="D61" s="28" t="s">
        <v>39</v>
      </c>
      <c r="E61" s="28" t="s">
        <v>22</v>
      </c>
      <c r="G61" s="9"/>
      <c r="H61" s="91"/>
      <c r="I61" s="82"/>
      <c r="J61" s="82"/>
      <c r="K61" s="84"/>
    </row>
    <row r="62" spans="1:11" s="49" customFormat="1" ht="22.5" customHeight="1">
      <c r="A62" s="119">
        <v>41590</v>
      </c>
      <c r="B62" s="161">
        <v>49</v>
      </c>
      <c r="C62" s="118" t="s">
        <v>129</v>
      </c>
      <c r="D62" s="28" t="s">
        <v>28</v>
      </c>
      <c r="E62" s="28" t="s">
        <v>22</v>
      </c>
      <c r="G62" s="9"/>
      <c r="H62" s="91"/>
      <c r="I62" s="9"/>
      <c r="J62" s="82"/>
      <c r="K62" s="84"/>
    </row>
    <row r="63" spans="1:11" s="49" customFormat="1" ht="22.5" customHeight="1">
      <c r="A63" s="119">
        <v>41590</v>
      </c>
      <c r="B63" s="89">
        <v>2.5</v>
      </c>
      <c r="C63" s="81" t="s">
        <v>83</v>
      </c>
      <c r="D63" s="28" t="s">
        <v>28</v>
      </c>
      <c r="E63" s="28" t="s">
        <v>22</v>
      </c>
      <c r="G63" s="9"/>
      <c r="H63" s="88"/>
      <c r="I63" s="9"/>
      <c r="J63" s="82"/>
      <c r="K63" s="84"/>
    </row>
    <row r="64" spans="1:11" s="49" customFormat="1" ht="22.5" customHeight="1">
      <c r="A64" s="119">
        <v>41604</v>
      </c>
      <c r="B64" s="89">
        <v>6.5</v>
      </c>
      <c r="C64" s="114" t="s">
        <v>85</v>
      </c>
      <c r="D64" s="28" t="s">
        <v>28</v>
      </c>
      <c r="E64" s="28" t="s">
        <v>22</v>
      </c>
      <c r="G64" s="9"/>
      <c r="H64" s="89"/>
      <c r="I64" s="82"/>
      <c r="J64" s="82"/>
      <c r="K64" s="85"/>
    </row>
    <row r="65" spans="1:11" s="49" customFormat="1" ht="22.5" customHeight="1">
      <c r="A65" s="119">
        <v>41975</v>
      </c>
      <c r="B65" s="89">
        <v>98</v>
      </c>
      <c r="C65" s="114" t="s">
        <v>272</v>
      </c>
      <c r="D65" s="28" t="s">
        <v>28</v>
      </c>
      <c r="E65" s="28" t="s">
        <v>22</v>
      </c>
      <c r="G65" s="9"/>
      <c r="H65" s="88"/>
      <c r="I65" s="82"/>
      <c r="J65" s="82"/>
      <c r="K65" s="64"/>
    </row>
    <row r="66" spans="1:11" s="49" customFormat="1" ht="22.5" customHeight="1">
      <c r="A66" s="119">
        <v>41975</v>
      </c>
      <c r="B66" s="89">
        <v>49.5</v>
      </c>
      <c r="C66" s="114" t="s">
        <v>130</v>
      </c>
      <c r="D66" s="28" t="s">
        <v>30</v>
      </c>
      <c r="E66" s="28" t="s">
        <v>25</v>
      </c>
      <c r="G66" s="9"/>
      <c r="H66" s="88"/>
      <c r="I66" s="82"/>
      <c r="J66" s="82"/>
      <c r="K66" s="64"/>
    </row>
    <row r="67" spans="1:11" s="49" customFormat="1" ht="26.25" customHeight="1">
      <c r="A67" s="119">
        <v>41993</v>
      </c>
      <c r="B67" s="89">
        <v>8.5</v>
      </c>
      <c r="C67" s="114" t="s">
        <v>86</v>
      </c>
      <c r="D67" s="28" t="s">
        <v>28</v>
      </c>
      <c r="E67" s="28" t="s">
        <v>22</v>
      </c>
      <c r="G67" s="9"/>
      <c r="H67" s="88"/>
      <c r="I67" s="82"/>
      <c r="J67" s="82"/>
      <c r="K67" s="64"/>
    </row>
    <row r="68" spans="1:11" s="49" customFormat="1" ht="22.5" customHeight="1">
      <c r="A68" s="119">
        <v>41660</v>
      </c>
      <c r="B68" s="163">
        <v>32</v>
      </c>
      <c r="C68" s="40" t="s">
        <v>145</v>
      </c>
      <c r="D68" s="28" t="s">
        <v>28</v>
      </c>
      <c r="E68" s="28" t="s">
        <v>137</v>
      </c>
      <c r="G68" s="9"/>
      <c r="H68" s="88"/>
      <c r="I68" s="82"/>
      <c r="J68" s="82"/>
      <c r="K68" s="84"/>
    </row>
    <row r="69" spans="1:11" s="49" customFormat="1" ht="22.5" customHeight="1">
      <c r="A69" s="119">
        <v>41660</v>
      </c>
      <c r="B69" s="163">
        <v>244.5</v>
      </c>
      <c r="C69" s="40" t="s">
        <v>146</v>
      </c>
      <c r="D69" s="28" t="s">
        <v>60</v>
      </c>
      <c r="E69" s="28" t="s">
        <v>137</v>
      </c>
      <c r="G69" s="9"/>
      <c r="H69" s="88"/>
      <c r="I69" s="9"/>
      <c r="J69" s="82"/>
      <c r="K69" s="84"/>
    </row>
    <row r="70" spans="1:11" s="49" customFormat="1" ht="22.5" customHeight="1">
      <c r="A70" s="119">
        <v>41662</v>
      </c>
      <c r="B70" s="163">
        <v>54.5</v>
      </c>
      <c r="C70" s="40" t="s">
        <v>147</v>
      </c>
      <c r="D70" s="28" t="s">
        <v>28</v>
      </c>
      <c r="E70" s="28" t="s">
        <v>137</v>
      </c>
      <c r="G70" s="9"/>
      <c r="H70" s="88"/>
      <c r="I70" s="82"/>
      <c r="J70" s="82"/>
      <c r="K70" s="64"/>
    </row>
    <row r="71" spans="1:11" s="49" customFormat="1" ht="22.5" customHeight="1">
      <c r="A71" s="119">
        <v>41662</v>
      </c>
      <c r="B71" s="163">
        <v>14</v>
      </c>
      <c r="C71" s="40" t="s">
        <v>148</v>
      </c>
      <c r="D71" s="28" t="s">
        <v>60</v>
      </c>
      <c r="E71" s="28" t="s">
        <v>25</v>
      </c>
      <c r="G71" s="9"/>
      <c r="H71" s="88"/>
      <c r="I71" s="82"/>
      <c r="J71" s="82"/>
      <c r="K71" s="64"/>
    </row>
    <row r="72" spans="1:11" s="49" customFormat="1" ht="22.5" customHeight="1">
      <c r="A72" s="119">
        <v>41662</v>
      </c>
      <c r="B72" s="163">
        <v>25</v>
      </c>
      <c r="C72" s="40" t="s">
        <v>149</v>
      </c>
      <c r="D72" s="28" t="s">
        <v>30</v>
      </c>
      <c r="E72" s="28" t="s">
        <v>25</v>
      </c>
      <c r="G72" s="9"/>
      <c r="H72" s="88"/>
      <c r="I72" s="82"/>
      <c r="J72" s="82"/>
      <c r="K72" s="64"/>
    </row>
    <row r="73" spans="1:11" s="49" customFormat="1" ht="22.5" customHeight="1">
      <c r="A73" s="119">
        <v>41666</v>
      </c>
      <c r="B73" s="164">
        <v>7.02</v>
      </c>
      <c r="C73" s="40" t="s">
        <v>150</v>
      </c>
      <c r="D73" s="28" t="s">
        <v>61</v>
      </c>
      <c r="E73" s="28" t="s">
        <v>22</v>
      </c>
      <c r="G73" s="9"/>
      <c r="H73" s="88"/>
      <c r="I73" s="82"/>
      <c r="J73" s="82"/>
      <c r="K73" s="64"/>
    </row>
    <row r="74" spans="1:11" s="49" customFormat="1" ht="22.5" customHeight="1">
      <c r="A74" s="119">
        <v>41669</v>
      </c>
      <c r="B74" s="163">
        <v>12</v>
      </c>
      <c r="C74" s="40" t="s">
        <v>151</v>
      </c>
      <c r="D74" s="28" t="s">
        <v>60</v>
      </c>
      <c r="E74" s="28" t="s">
        <v>24</v>
      </c>
      <c r="G74" s="9"/>
      <c r="H74" s="88"/>
      <c r="I74" s="82"/>
      <c r="J74" s="82"/>
      <c r="K74" s="64"/>
    </row>
    <row r="75" spans="1:11" s="49" customFormat="1" ht="22.5" customHeight="1">
      <c r="A75" s="119">
        <v>41669</v>
      </c>
      <c r="B75" s="163">
        <v>4</v>
      </c>
      <c r="C75" s="40" t="s">
        <v>283</v>
      </c>
      <c r="D75" s="28" t="s">
        <v>28</v>
      </c>
      <c r="E75" s="28" t="s">
        <v>24</v>
      </c>
      <c r="G75" s="9"/>
      <c r="H75" s="88"/>
      <c r="I75" s="82"/>
      <c r="J75" s="82"/>
      <c r="K75" s="64"/>
    </row>
    <row r="76" spans="1:11" s="49" customFormat="1" ht="25.5">
      <c r="A76" s="119">
        <v>41670</v>
      </c>
      <c r="B76" s="163">
        <v>90</v>
      </c>
      <c r="C76" s="40" t="s">
        <v>153</v>
      </c>
      <c r="D76" s="28" t="s">
        <v>28</v>
      </c>
      <c r="E76" s="28" t="s">
        <v>154</v>
      </c>
      <c r="G76" s="9"/>
      <c r="H76" s="88"/>
      <c r="I76" s="82"/>
      <c r="J76" s="82"/>
      <c r="K76" s="64"/>
    </row>
    <row r="77" spans="1:5" s="49" customFormat="1" ht="22.5" customHeight="1">
      <c r="A77" s="136" t="s">
        <v>155</v>
      </c>
      <c r="B77" s="109">
        <f>SUM(B26:B76)</f>
        <v>2091.286</v>
      </c>
      <c r="C77" s="34"/>
      <c r="D77" s="38"/>
      <c r="E77" s="27"/>
    </row>
    <row r="78" spans="1:5" s="49" customFormat="1" ht="22.5" customHeight="1">
      <c r="A78" s="108"/>
      <c r="B78" s="107"/>
      <c r="C78" s="34"/>
      <c r="D78" s="38"/>
      <c r="E78" s="27"/>
    </row>
    <row r="79" spans="1:5" s="49" customFormat="1" ht="31.5">
      <c r="A79" s="35" t="s">
        <v>9</v>
      </c>
      <c r="B79" s="44" t="s">
        <v>34</v>
      </c>
      <c r="C79" s="35" t="s">
        <v>26</v>
      </c>
      <c r="D79" s="5"/>
      <c r="E79" s="5"/>
    </row>
    <row r="80" spans="1:6" s="49" customFormat="1" ht="24" customHeight="1">
      <c r="A80" s="3" t="s">
        <v>2</v>
      </c>
      <c r="B80" s="23" t="s">
        <v>3</v>
      </c>
      <c r="C80" s="3" t="s">
        <v>8</v>
      </c>
      <c r="D80" s="3" t="s">
        <v>5</v>
      </c>
      <c r="E80" s="3" t="s">
        <v>6</v>
      </c>
      <c r="F80" s="113"/>
    </row>
    <row r="81" spans="1:6" s="49" customFormat="1" ht="22.5" customHeight="1">
      <c r="A81" s="76">
        <v>41456</v>
      </c>
      <c r="B81" s="138">
        <v>116.59849999999999</v>
      </c>
      <c r="C81" s="28" t="s">
        <v>95</v>
      </c>
      <c r="D81" s="28" t="s">
        <v>94</v>
      </c>
      <c r="E81" s="28" t="s">
        <v>22</v>
      </c>
      <c r="F81" s="66"/>
    </row>
    <row r="82" spans="1:6" s="49" customFormat="1" ht="25.5">
      <c r="A82" s="128">
        <v>41456</v>
      </c>
      <c r="B82" s="126">
        <v>381.662</v>
      </c>
      <c r="C82" s="129" t="s">
        <v>116</v>
      </c>
      <c r="D82" s="42" t="s">
        <v>101</v>
      </c>
      <c r="E82" s="129" t="s">
        <v>131</v>
      </c>
      <c r="F82" s="66"/>
    </row>
    <row r="83" spans="1:6" s="49" customFormat="1" ht="25.5">
      <c r="A83" s="111">
        <v>41456</v>
      </c>
      <c r="B83" s="77">
        <v>168.176</v>
      </c>
      <c r="C83" s="129" t="s">
        <v>132</v>
      </c>
      <c r="D83" s="28" t="s">
        <v>36</v>
      </c>
      <c r="E83" s="112" t="s">
        <v>25</v>
      </c>
      <c r="F83" s="66"/>
    </row>
    <row r="84" spans="1:6" s="49" customFormat="1" ht="25.5">
      <c r="A84" s="128">
        <v>41456</v>
      </c>
      <c r="B84" s="126">
        <v>303.301</v>
      </c>
      <c r="C84" s="129" t="s">
        <v>116</v>
      </c>
      <c r="D84" s="42" t="s">
        <v>159</v>
      </c>
      <c r="E84" s="130" t="s">
        <v>25</v>
      </c>
      <c r="F84" s="66"/>
    </row>
    <row r="85" spans="1:6" s="49" customFormat="1" ht="22.5" customHeight="1">
      <c r="A85" s="128">
        <v>41457</v>
      </c>
      <c r="B85" s="126">
        <v>65.4005</v>
      </c>
      <c r="C85" s="129" t="s">
        <v>140</v>
      </c>
      <c r="D85" s="42" t="s">
        <v>39</v>
      </c>
      <c r="E85" s="130" t="s">
        <v>25</v>
      </c>
      <c r="F85" s="66"/>
    </row>
    <row r="86" spans="1:6" s="49" customFormat="1" ht="22.5" customHeight="1">
      <c r="A86" s="128">
        <v>41470</v>
      </c>
      <c r="B86" s="126">
        <v>626.7155</v>
      </c>
      <c r="C86" s="129" t="s">
        <v>118</v>
      </c>
      <c r="D86" s="42" t="s">
        <v>101</v>
      </c>
      <c r="E86" s="129" t="s">
        <v>104</v>
      </c>
      <c r="F86" s="66"/>
    </row>
    <row r="87" spans="1:6" s="49" customFormat="1" ht="22.5" customHeight="1">
      <c r="A87" s="128">
        <v>41470</v>
      </c>
      <c r="B87" s="126">
        <v>115.59799999999998</v>
      </c>
      <c r="C87" s="129" t="s">
        <v>120</v>
      </c>
      <c r="D87" s="42" t="s">
        <v>36</v>
      </c>
      <c r="E87" s="130" t="s">
        <v>105</v>
      </c>
      <c r="F87" s="66"/>
    </row>
    <row r="88" spans="1:6" s="49" customFormat="1" ht="22.5" customHeight="1">
      <c r="A88" s="76">
        <v>41487</v>
      </c>
      <c r="B88" s="138">
        <v>102.22349999999999</v>
      </c>
      <c r="C88" s="28" t="s">
        <v>96</v>
      </c>
      <c r="D88" s="28" t="s">
        <v>94</v>
      </c>
      <c r="E88" s="28" t="s">
        <v>22</v>
      </c>
      <c r="F88" s="66"/>
    </row>
    <row r="89" spans="1:7" s="49" customFormat="1" ht="22.5" customHeight="1">
      <c r="A89" s="128">
        <v>41487</v>
      </c>
      <c r="B89" s="126">
        <v>90.67749999999998</v>
      </c>
      <c r="C89" s="129" t="s">
        <v>117</v>
      </c>
      <c r="D89" s="42" t="s">
        <v>101</v>
      </c>
      <c r="E89" s="129" t="s">
        <v>102</v>
      </c>
      <c r="F89" s="66"/>
      <c r="G89" s="2"/>
    </row>
    <row r="90" spans="1:7" s="49" customFormat="1" ht="22.5" customHeight="1">
      <c r="A90" s="128">
        <v>41487</v>
      </c>
      <c r="B90" s="126">
        <v>487.301</v>
      </c>
      <c r="C90" s="129" t="s">
        <v>117</v>
      </c>
      <c r="D90" s="42" t="s">
        <v>101</v>
      </c>
      <c r="E90" s="129" t="s">
        <v>102</v>
      </c>
      <c r="F90" s="66"/>
      <c r="G90" s="2"/>
    </row>
    <row r="91" spans="1:7" s="49" customFormat="1" ht="22.5" customHeight="1">
      <c r="A91" s="128">
        <v>41487</v>
      </c>
      <c r="B91" s="126">
        <v>129.32899999999998</v>
      </c>
      <c r="C91" s="129" t="s">
        <v>117</v>
      </c>
      <c r="D91" s="42" t="s">
        <v>36</v>
      </c>
      <c r="E91" s="200" t="s">
        <v>63</v>
      </c>
      <c r="F91" s="66"/>
      <c r="G91" s="2"/>
    </row>
    <row r="92" spans="1:7" s="49" customFormat="1" ht="22.5" customHeight="1">
      <c r="A92" s="128">
        <v>41487</v>
      </c>
      <c r="B92" s="126">
        <v>134.99849999999998</v>
      </c>
      <c r="C92" s="129" t="s">
        <v>142</v>
      </c>
      <c r="D92" s="42" t="s">
        <v>159</v>
      </c>
      <c r="E92" s="200" t="s">
        <v>63</v>
      </c>
      <c r="F92" s="66"/>
      <c r="G92" s="2"/>
    </row>
    <row r="93" spans="1:7" s="49" customFormat="1" ht="22.5" customHeight="1">
      <c r="A93" s="128">
        <v>41493</v>
      </c>
      <c r="B93" s="126">
        <v>125</v>
      </c>
      <c r="C93" s="129" t="s">
        <v>326</v>
      </c>
      <c r="D93" s="42" t="s">
        <v>159</v>
      </c>
      <c r="E93" s="129" t="s">
        <v>160</v>
      </c>
      <c r="F93" s="66"/>
      <c r="G93" s="2"/>
    </row>
    <row r="94" spans="1:7" s="49" customFormat="1" ht="22.5" customHeight="1">
      <c r="A94" s="128">
        <v>41494</v>
      </c>
      <c r="B94" s="126">
        <v>409.28499999999997</v>
      </c>
      <c r="C94" s="129" t="s">
        <v>118</v>
      </c>
      <c r="D94" s="42" t="s">
        <v>101</v>
      </c>
      <c r="E94" s="129" t="s">
        <v>103</v>
      </c>
      <c r="F94" s="66"/>
      <c r="G94" s="2"/>
    </row>
    <row r="95" spans="1:7" s="49" customFormat="1" ht="22.5" customHeight="1">
      <c r="A95" s="111">
        <v>41494</v>
      </c>
      <c r="B95" s="77">
        <v>156.4575</v>
      </c>
      <c r="C95" s="112" t="s">
        <v>263</v>
      </c>
      <c r="D95" s="28" t="s">
        <v>36</v>
      </c>
      <c r="E95" s="112" t="s">
        <v>64</v>
      </c>
      <c r="F95" s="66"/>
      <c r="G95" s="51"/>
    </row>
    <row r="96" spans="1:7" s="49" customFormat="1" ht="22.5" customHeight="1">
      <c r="A96" s="128">
        <v>41494</v>
      </c>
      <c r="B96" s="126">
        <v>149.9945</v>
      </c>
      <c r="C96" s="129" t="s">
        <v>118</v>
      </c>
      <c r="D96" s="42" t="s">
        <v>33</v>
      </c>
      <c r="E96" s="130" t="s">
        <v>113</v>
      </c>
      <c r="F96" s="66"/>
      <c r="G96" s="2"/>
    </row>
    <row r="97" spans="1:7" s="49" customFormat="1" ht="22.5" customHeight="1">
      <c r="A97" s="111">
        <v>41495</v>
      </c>
      <c r="B97" s="77">
        <v>227.7575</v>
      </c>
      <c r="C97" s="112" t="s">
        <v>118</v>
      </c>
      <c r="D97" s="28" t="s">
        <v>101</v>
      </c>
      <c r="E97" s="112" t="s">
        <v>106</v>
      </c>
      <c r="F97" s="66"/>
      <c r="G97" s="42"/>
    </row>
    <row r="98" spans="1:7" s="49" customFormat="1" ht="25.5">
      <c r="A98" s="128">
        <v>41498</v>
      </c>
      <c r="B98" s="126">
        <v>381.662</v>
      </c>
      <c r="C98" s="129" t="s">
        <v>260</v>
      </c>
      <c r="D98" s="28" t="s">
        <v>101</v>
      </c>
      <c r="E98" s="129" t="s">
        <v>134</v>
      </c>
      <c r="F98" s="66"/>
      <c r="G98" s="28"/>
    </row>
    <row r="99" spans="1:7" s="49" customFormat="1" ht="22.5" customHeight="1">
      <c r="A99" s="111">
        <v>41498</v>
      </c>
      <c r="B99" s="28">
        <v>129.72</v>
      </c>
      <c r="C99" s="112" t="s">
        <v>260</v>
      </c>
      <c r="D99" s="28" t="s">
        <v>36</v>
      </c>
      <c r="E99" s="112" t="s">
        <v>25</v>
      </c>
      <c r="F99" s="66"/>
      <c r="G99" s="28"/>
    </row>
    <row r="100" spans="1:7" s="49" customFormat="1" ht="22.5" customHeight="1">
      <c r="A100" s="128">
        <v>41506</v>
      </c>
      <c r="B100" s="126">
        <v>78.499</v>
      </c>
      <c r="C100" s="129" t="s">
        <v>337</v>
      </c>
      <c r="D100" s="42" t="s">
        <v>39</v>
      </c>
      <c r="E100" s="130" t="s">
        <v>25</v>
      </c>
      <c r="F100" s="66"/>
      <c r="G100" s="28"/>
    </row>
    <row r="101" spans="1:11" ht="22.5" customHeight="1">
      <c r="A101" s="165">
        <v>41506</v>
      </c>
      <c r="B101" s="126">
        <v>26.8985</v>
      </c>
      <c r="C101" s="129" t="s">
        <v>337</v>
      </c>
      <c r="D101" s="42" t="s">
        <v>30</v>
      </c>
      <c r="E101" s="130" t="s">
        <v>25</v>
      </c>
      <c r="G101" s="9"/>
      <c r="H101" s="101"/>
      <c r="I101" s="82"/>
      <c r="J101" s="82"/>
      <c r="K101" s="84"/>
    </row>
    <row r="102" spans="1:11" s="49" customFormat="1" ht="25.5">
      <c r="A102" s="111">
        <v>41517</v>
      </c>
      <c r="B102" s="77">
        <v>272.4235</v>
      </c>
      <c r="C102" s="112" t="s">
        <v>133</v>
      </c>
      <c r="D102" s="28" t="s">
        <v>101</v>
      </c>
      <c r="E102" s="112" t="s">
        <v>131</v>
      </c>
      <c r="F102" s="66"/>
      <c r="G102" s="28"/>
      <c r="H102" s="91"/>
      <c r="I102" s="82"/>
      <c r="J102" s="82"/>
      <c r="K102" s="85"/>
    </row>
    <row r="103" spans="1:11" s="49" customFormat="1" ht="22.5" customHeight="1">
      <c r="A103" s="76">
        <v>41518</v>
      </c>
      <c r="B103" s="138">
        <v>552.4599999999999</v>
      </c>
      <c r="C103" s="28" t="s">
        <v>97</v>
      </c>
      <c r="D103" s="28" t="s">
        <v>94</v>
      </c>
      <c r="E103" s="28" t="s">
        <v>22</v>
      </c>
      <c r="F103" s="66"/>
      <c r="G103" s="42"/>
      <c r="H103" s="80"/>
      <c r="I103" s="81"/>
      <c r="J103" s="82"/>
      <c r="K103" s="64"/>
    </row>
    <row r="104" spans="1:11" s="49" customFormat="1" ht="25.5">
      <c r="A104" s="111">
        <v>41528</v>
      </c>
      <c r="B104" s="77">
        <v>381.662</v>
      </c>
      <c r="C104" s="112" t="s">
        <v>259</v>
      </c>
      <c r="D104" s="28" t="s">
        <v>101</v>
      </c>
      <c r="E104" s="112" t="s">
        <v>134</v>
      </c>
      <c r="F104" s="66"/>
      <c r="G104" s="121"/>
      <c r="H104" s="89"/>
      <c r="I104" s="123"/>
      <c r="J104" s="103"/>
      <c r="K104" s="125"/>
    </row>
    <row r="105" spans="1:11" s="49" customFormat="1" ht="22.5" customHeight="1">
      <c r="A105" s="131">
        <v>41535</v>
      </c>
      <c r="B105" s="139">
        <v>3.9444999999999997</v>
      </c>
      <c r="C105" s="132" t="s">
        <v>119</v>
      </c>
      <c r="D105" s="51" t="s">
        <v>40</v>
      </c>
      <c r="E105" s="132" t="s">
        <v>22</v>
      </c>
      <c r="F105" s="66"/>
      <c r="G105" s="28"/>
      <c r="H105" s="89"/>
      <c r="I105" s="123"/>
      <c r="J105" s="103"/>
      <c r="K105" s="125"/>
    </row>
    <row r="106" spans="1:11" s="49" customFormat="1" ht="22.5" customHeight="1">
      <c r="A106" s="111">
        <v>41535</v>
      </c>
      <c r="B106" s="28">
        <v>30.47</v>
      </c>
      <c r="C106" s="112" t="s">
        <v>232</v>
      </c>
      <c r="D106" s="28" t="s">
        <v>73</v>
      </c>
      <c r="E106" s="112" t="s">
        <v>22</v>
      </c>
      <c r="F106" s="66"/>
      <c r="G106" s="28"/>
      <c r="H106" s="89"/>
      <c r="I106" s="123"/>
      <c r="J106" s="103"/>
      <c r="K106" s="103"/>
    </row>
    <row r="107" spans="1:11" s="49" customFormat="1" ht="22.5" customHeight="1">
      <c r="A107" s="111">
        <v>41541</v>
      </c>
      <c r="B107" s="77">
        <v>381.662</v>
      </c>
      <c r="C107" s="112" t="s">
        <v>122</v>
      </c>
      <c r="D107" s="28" t="s">
        <v>101</v>
      </c>
      <c r="E107" s="112" t="s">
        <v>107</v>
      </c>
      <c r="F107" s="66"/>
      <c r="G107" s="28"/>
      <c r="H107" s="89"/>
      <c r="I107" s="123"/>
      <c r="J107" s="103"/>
      <c r="K107" s="103"/>
    </row>
    <row r="108" spans="1:11" ht="22.5" customHeight="1">
      <c r="A108" s="133">
        <v>41544</v>
      </c>
      <c r="B108" s="126">
        <v>500.94</v>
      </c>
      <c r="C108" s="130" t="s">
        <v>123</v>
      </c>
      <c r="D108" s="28" t="s">
        <v>101</v>
      </c>
      <c r="E108" s="130" t="s">
        <v>108</v>
      </c>
      <c r="F108" s="66"/>
      <c r="G108" s="28"/>
      <c r="H108" s="89"/>
      <c r="I108" s="123"/>
      <c r="J108" s="103"/>
      <c r="K108" s="103"/>
    </row>
    <row r="109" spans="1:11" ht="22.5" customHeight="1">
      <c r="A109" s="133">
        <v>41544</v>
      </c>
      <c r="B109" s="126">
        <v>167.141</v>
      </c>
      <c r="C109" s="130" t="s">
        <v>124</v>
      </c>
      <c r="D109" s="121" t="s">
        <v>101</v>
      </c>
      <c r="E109" s="130" t="s">
        <v>135</v>
      </c>
      <c r="F109" s="66"/>
      <c r="G109" s="27"/>
      <c r="H109" s="89"/>
      <c r="I109" s="123"/>
      <c r="J109" s="103"/>
      <c r="K109" s="125"/>
    </row>
    <row r="110" spans="1:11" ht="22.5" customHeight="1">
      <c r="A110" s="76">
        <v>41548</v>
      </c>
      <c r="B110" s="138">
        <v>121.35949999999997</v>
      </c>
      <c r="C110" s="28" t="s">
        <v>98</v>
      </c>
      <c r="D110" s="28" t="s">
        <v>94</v>
      </c>
      <c r="E110" s="28" t="s">
        <v>22</v>
      </c>
      <c r="F110" s="66"/>
      <c r="G110" s="27"/>
      <c r="H110" s="89"/>
      <c r="I110" s="103"/>
      <c r="J110" s="103"/>
      <c r="K110" s="124"/>
    </row>
    <row r="111" spans="1:11" ht="22.5" customHeight="1">
      <c r="A111" s="128">
        <v>41549</v>
      </c>
      <c r="B111" s="126">
        <v>197.99549999999996</v>
      </c>
      <c r="C111" s="129" t="s">
        <v>136</v>
      </c>
      <c r="D111" s="42" t="s">
        <v>33</v>
      </c>
      <c r="E111" s="130" t="s">
        <v>25</v>
      </c>
      <c r="F111" s="66"/>
      <c r="G111" s="27"/>
      <c r="H111" s="89"/>
      <c r="I111" s="123"/>
      <c r="J111" s="103"/>
      <c r="K111" s="103"/>
    </row>
    <row r="112" spans="1:11" s="49" customFormat="1" ht="22.5" customHeight="1">
      <c r="A112" s="133">
        <v>41550</v>
      </c>
      <c r="B112" s="126">
        <v>544.8584999999999</v>
      </c>
      <c r="C112" s="130" t="s">
        <v>264</v>
      </c>
      <c r="D112" s="28" t="s">
        <v>101</v>
      </c>
      <c r="E112" s="130" t="s">
        <v>135</v>
      </c>
      <c r="F112" s="66"/>
      <c r="G112" s="27"/>
      <c r="H112" s="91"/>
      <c r="I112" s="103"/>
      <c r="J112" s="103"/>
      <c r="K112" s="124"/>
    </row>
    <row r="113" spans="1:11" ht="27" customHeight="1">
      <c r="A113" s="133">
        <v>41554</v>
      </c>
      <c r="B113" s="126">
        <v>143.33599999999998</v>
      </c>
      <c r="C113" s="112" t="s">
        <v>133</v>
      </c>
      <c r="D113" s="121" t="s">
        <v>36</v>
      </c>
      <c r="E113" s="130" t="s">
        <v>25</v>
      </c>
      <c r="F113" s="66"/>
      <c r="G113" s="27"/>
      <c r="H113" s="89"/>
      <c r="I113" s="123"/>
      <c r="J113" s="103"/>
      <c r="K113" s="125"/>
    </row>
    <row r="114" spans="1:11" ht="22.5" customHeight="1">
      <c r="A114" s="133">
        <v>41557</v>
      </c>
      <c r="B114" s="126">
        <v>145.35999999999999</v>
      </c>
      <c r="C114" s="134" t="s">
        <v>121</v>
      </c>
      <c r="D114" s="121" t="s">
        <v>36</v>
      </c>
      <c r="E114" s="130" t="s">
        <v>25</v>
      </c>
      <c r="F114" s="66"/>
      <c r="G114" s="27"/>
      <c r="H114" s="89"/>
      <c r="I114" s="123"/>
      <c r="J114" s="103"/>
      <c r="K114" s="125"/>
    </row>
    <row r="115" spans="1:11" ht="22.5" customHeight="1">
      <c r="A115" s="133">
        <v>41562</v>
      </c>
      <c r="B115" s="126">
        <v>86.227</v>
      </c>
      <c r="C115" s="134" t="s">
        <v>268</v>
      </c>
      <c r="D115" s="121" t="s">
        <v>36</v>
      </c>
      <c r="E115" s="130" t="s">
        <v>137</v>
      </c>
      <c r="F115" s="66"/>
      <c r="G115" s="27"/>
      <c r="H115" s="89"/>
      <c r="I115" s="123"/>
      <c r="J115" s="103"/>
      <c r="K115" s="103"/>
    </row>
    <row r="116" spans="1:11" ht="22.5" customHeight="1">
      <c r="A116" s="133">
        <v>41562</v>
      </c>
      <c r="B116" s="126">
        <v>79.31549999999999</v>
      </c>
      <c r="C116" s="134" t="s">
        <v>124</v>
      </c>
      <c r="D116" s="121" t="s">
        <v>36</v>
      </c>
      <c r="E116" s="130" t="s">
        <v>24</v>
      </c>
      <c r="F116" s="66"/>
      <c r="G116" s="27"/>
      <c r="H116" s="89"/>
      <c r="I116" s="123"/>
      <c r="J116" s="103"/>
      <c r="K116" s="103"/>
    </row>
    <row r="117" spans="1:11" ht="22.5" customHeight="1">
      <c r="A117" s="133">
        <v>41577</v>
      </c>
      <c r="B117" s="126">
        <v>246.42199999999997</v>
      </c>
      <c r="C117" s="134" t="s">
        <v>126</v>
      </c>
      <c r="D117" s="121" t="s">
        <v>36</v>
      </c>
      <c r="E117" s="130" t="s">
        <v>25</v>
      </c>
      <c r="F117" s="66"/>
      <c r="G117" s="27"/>
      <c r="H117" s="89"/>
      <c r="I117" s="123"/>
      <c r="J117" s="103"/>
      <c r="K117" s="103"/>
    </row>
    <row r="118" spans="1:11" ht="22.5" customHeight="1">
      <c r="A118" s="76">
        <v>41579</v>
      </c>
      <c r="B118" s="138">
        <v>20.412499999999998</v>
      </c>
      <c r="C118" s="28" t="s">
        <v>99</v>
      </c>
      <c r="D118" s="28" t="s">
        <v>94</v>
      </c>
      <c r="E118" s="28" t="s">
        <v>22</v>
      </c>
      <c r="F118" s="66"/>
      <c r="G118" s="27"/>
      <c r="H118" s="89"/>
      <c r="I118" s="123"/>
      <c r="J118" s="103"/>
      <c r="K118" s="103"/>
    </row>
    <row r="119" spans="1:11" ht="22.5" customHeight="1">
      <c r="A119" s="133">
        <v>41582</v>
      </c>
      <c r="B119" s="126">
        <v>405.3405</v>
      </c>
      <c r="C119" s="127" t="s">
        <v>125</v>
      </c>
      <c r="D119" s="121" t="s">
        <v>101</v>
      </c>
      <c r="E119" s="130" t="s">
        <v>135</v>
      </c>
      <c r="F119" s="66"/>
      <c r="G119" s="27"/>
      <c r="H119" s="89"/>
      <c r="I119" s="123"/>
      <c r="J119" s="103"/>
      <c r="K119" s="103"/>
    </row>
    <row r="120" spans="1:11" ht="22.5" customHeight="1">
      <c r="A120" s="133">
        <v>41583</v>
      </c>
      <c r="B120" s="126">
        <v>364.159</v>
      </c>
      <c r="C120" s="127" t="s">
        <v>271</v>
      </c>
      <c r="D120" s="121" t="s">
        <v>101</v>
      </c>
      <c r="E120" s="130" t="s">
        <v>135</v>
      </c>
      <c r="F120" s="66"/>
      <c r="G120" s="27"/>
      <c r="H120" s="89"/>
      <c r="I120" s="123"/>
      <c r="J120" s="103"/>
      <c r="K120" s="103"/>
    </row>
    <row r="121" spans="1:11" ht="22.5" customHeight="1">
      <c r="A121" s="133">
        <v>41586</v>
      </c>
      <c r="B121" s="126">
        <v>180.803</v>
      </c>
      <c r="C121" s="130" t="s">
        <v>144</v>
      </c>
      <c r="D121" s="121" t="s">
        <v>33</v>
      </c>
      <c r="E121" s="130" t="s">
        <v>25</v>
      </c>
      <c r="F121" s="66"/>
      <c r="G121" s="2"/>
      <c r="H121" s="80"/>
      <c r="I121" s="81"/>
      <c r="J121" s="82"/>
      <c r="K121" s="82"/>
    </row>
    <row r="122" spans="1:11" ht="22.5" customHeight="1">
      <c r="A122" s="133">
        <v>41604</v>
      </c>
      <c r="B122" s="182">
        <f>239.52*1.15</f>
        <v>275.448</v>
      </c>
      <c r="C122" s="127" t="s">
        <v>355</v>
      </c>
      <c r="D122" s="121" t="s">
        <v>101</v>
      </c>
      <c r="E122" s="130" t="s">
        <v>25</v>
      </c>
      <c r="F122" s="66"/>
      <c r="G122" s="2"/>
      <c r="H122" s="80"/>
      <c r="I122" s="81"/>
      <c r="J122" s="82"/>
      <c r="K122" s="82"/>
    </row>
    <row r="123" spans="1:11" ht="22.5" customHeight="1">
      <c r="A123" s="133">
        <v>41604</v>
      </c>
      <c r="B123" s="182">
        <v>544.5</v>
      </c>
      <c r="C123" s="127" t="s">
        <v>355</v>
      </c>
      <c r="D123" s="121" t="s">
        <v>159</v>
      </c>
      <c r="E123" s="130" t="s">
        <v>25</v>
      </c>
      <c r="F123" s="66"/>
      <c r="G123" s="2"/>
      <c r="H123" s="80"/>
      <c r="I123" s="81"/>
      <c r="J123" s="82"/>
      <c r="K123" s="82"/>
    </row>
    <row r="124" spans="1:11" ht="22.5" customHeight="1">
      <c r="A124" s="76">
        <v>41609</v>
      </c>
      <c r="B124" s="126">
        <f>93.33*1.15</f>
        <v>107.3295</v>
      </c>
      <c r="C124" s="28" t="s">
        <v>100</v>
      </c>
      <c r="D124" s="28" t="s">
        <v>94</v>
      </c>
      <c r="E124" s="28" t="s">
        <v>22</v>
      </c>
      <c r="F124" s="66"/>
      <c r="G124" s="2"/>
      <c r="H124" s="80"/>
      <c r="I124" s="81"/>
      <c r="J124" s="82"/>
      <c r="K124" s="82"/>
    </row>
    <row r="125" spans="1:11" ht="22.5" customHeight="1">
      <c r="A125" s="128">
        <v>41639</v>
      </c>
      <c r="B125" s="126">
        <v>505.99999999999994</v>
      </c>
      <c r="C125" s="135" t="s">
        <v>127</v>
      </c>
      <c r="D125" s="82" t="s">
        <v>35</v>
      </c>
      <c r="E125" s="129" t="s">
        <v>22</v>
      </c>
      <c r="F125" s="66"/>
      <c r="G125" s="2"/>
      <c r="H125" s="80"/>
      <c r="I125" s="81"/>
      <c r="J125" s="82"/>
      <c r="K125" s="82"/>
    </row>
    <row r="126" spans="1:11" ht="22.5" customHeight="1">
      <c r="A126" s="76">
        <v>41640</v>
      </c>
      <c r="B126" s="126">
        <f>42.59*1.15</f>
        <v>48.9785</v>
      </c>
      <c r="C126" s="28" t="s">
        <v>250</v>
      </c>
      <c r="D126" s="28" t="s">
        <v>94</v>
      </c>
      <c r="E126" s="28" t="s">
        <v>22</v>
      </c>
      <c r="F126" s="66"/>
      <c r="G126" s="2"/>
      <c r="H126" s="80"/>
      <c r="I126" s="81"/>
      <c r="J126" s="82"/>
      <c r="K126" s="82"/>
    </row>
    <row r="127" spans="1:11" ht="22.5" customHeight="1">
      <c r="A127" s="140">
        <v>41660</v>
      </c>
      <c r="B127" s="166">
        <f>378.46*1.15</f>
        <v>435.2289999999999</v>
      </c>
      <c r="C127" s="141" t="s">
        <v>275</v>
      </c>
      <c r="D127" s="141" t="s">
        <v>273</v>
      </c>
      <c r="E127" s="141" t="s">
        <v>274</v>
      </c>
      <c r="F127" s="66"/>
      <c r="G127" s="2"/>
      <c r="H127" s="80"/>
      <c r="I127" s="81"/>
      <c r="J127" s="82"/>
      <c r="K127" s="82"/>
    </row>
    <row r="128" spans="1:11" ht="22.5" customHeight="1">
      <c r="A128" s="140">
        <v>41661</v>
      </c>
      <c r="B128" s="167">
        <v>66.93</v>
      </c>
      <c r="C128" s="141" t="s">
        <v>279</v>
      </c>
      <c r="D128" s="141" t="s">
        <v>273</v>
      </c>
      <c r="E128" s="141" t="s">
        <v>278</v>
      </c>
      <c r="F128" s="66"/>
      <c r="G128" s="27"/>
      <c r="H128" s="89"/>
      <c r="I128" s="123"/>
      <c r="J128" s="103"/>
      <c r="K128" s="103"/>
    </row>
    <row r="129" spans="1:11" ht="22.5" customHeight="1">
      <c r="A129" s="140">
        <v>41667</v>
      </c>
      <c r="B129" s="164">
        <f>80.61*1.15</f>
        <v>92.7015</v>
      </c>
      <c r="C129" s="141" t="s">
        <v>277</v>
      </c>
      <c r="D129" s="141" t="s">
        <v>36</v>
      </c>
      <c r="E129" s="141" t="s">
        <v>25</v>
      </c>
      <c r="G129" s="9"/>
      <c r="H129" s="101"/>
      <c r="I129" s="82"/>
      <c r="J129" s="82"/>
      <c r="K129" s="84"/>
    </row>
    <row r="130" spans="1:11" ht="22.5" customHeight="1">
      <c r="A130" s="140">
        <v>41668</v>
      </c>
      <c r="B130" s="167">
        <v>62.07</v>
      </c>
      <c r="C130" s="141" t="s">
        <v>277</v>
      </c>
      <c r="D130" s="141" t="s">
        <v>36</v>
      </c>
      <c r="E130" s="141" t="s">
        <v>25</v>
      </c>
      <c r="G130" s="9"/>
      <c r="H130" s="101"/>
      <c r="I130" s="82"/>
      <c r="J130" s="82"/>
      <c r="K130" s="84"/>
    </row>
    <row r="131" spans="1:11" ht="22.5" customHeight="1">
      <c r="A131" s="140">
        <v>41669</v>
      </c>
      <c r="B131" s="166">
        <f>357.93*1.15</f>
        <v>411.61949999999996</v>
      </c>
      <c r="C131" s="141" t="s">
        <v>277</v>
      </c>
      <c r="D131" s="141" t="s">
        <v>273</v>
      </c>
      <c r="E131" s="141" t="s">
        <v>276</v>
      </c>
      <c r="G131" s="9"/>
      <c r="H131" s="101"/>
      <c r="I131" s="82"/>
      <c r="J131" s="82"/>
      <c r="K131" s="84"/>
    </row>
    <row r="132" spans="1:11" ht="22.5" customHeight="1">
      <c r="A132" s="76">
        <v>41671</v>
      </c>
      <c r="B132" s="126">
        <f>63.49*1.15</f>
        <v>73.0135</v>
      </c>
      <c r="C132" s="28" t="s">
        <v>251</v>
      </c>
      <c r="D132" s="28" t="s">
        <v>94</v>
      </c>
      <c r="E132" s="28" t="s">
        <v>22</v>
      </c>
      <c r="G132" s="9"/>
      <c r="H132" s="101"/>
      <c r="I132" s="82"/>
      <c r="J132" s="82"/>
      <c r="K132" s="84"/>
    </row>
    <row r="133" spans="1:11" ht="22.5" customHeight="1">
      <c r="A133" s="145">
        <v>41675</v>
      </c>
      <c r="B133" s="148">
        <f>226.11*1.15</f>
        <v>260.0265</v>
      </c>
      <c r="C133" s="146" t="s">
        <v>282</v>
      </c>
      <c r="D133" s="51" t="s">
        <v>281</v>
      </c>
      <c r="E133" s="147" t="s">
        <v>25</v>
      </c>
      <c r="G133" s="9"/>
      <c r="H133" s="101"/>
      <c r="I133" s="82"/>
      <c r="J133" s="82"/>
      <c r="K133" s="84"/>
    </row>
    <row r="134" spans="1:11" ht="22.5" customHeight="1">
      <c r="A134" s="140" t="s">
        <v>328</v>
      </c>
      <c r="B134" s="167">
        <v>581.11</v>
      </c>
      <c r="C134" s="141" t="s">
        <v>277</v>
      </c>
      <c r="D134" s="121" t="s">
        <v>33</v>
      </c>
      <c r="E134" s="130" t="s">
        <v>25</v>
      </c>
      <c r="G134" s="9"/>
      <c r="H134" s="101"/>
      <c r="I134" s="82"/>
      <c r="J134" s="82"/>
      <c r="K134" s="84"/>
    </row>
    <row r="135" spans="1:11" ht="22.5" customHeight="1">
      <c r="A135" s="184" t="s">
        <v>138</v>
      </c>
      <c r="B135" s="185">
        <f>SUM(B81:B134)</f>
        <v>12698.502999999997</v>
      </c>
      <c r="C135" s="27"/>
      <c r="E135" s="27"/>
      <c r="G135" s="9"/>
      <c r="H135" s="80"/>
      <c r="I135" s="81"/>
      <c r="J135" s="82"/>
      <c r="K135" s="82"/>
    </row>
    <row r="136" spans="1:11" ht="22.5" customHeight="1">
      <c r="A136" s="57"/>
      <c r="B136" s="47"/>
      <c r="C136" s="27"/>
      <c r="E136" s="27"/>
      <c r="G136" s="9"/>
      <c r="H136" s="80"/>
      <c r="I136" s="81"/>
      <c r="J136" s="82"/>
      <c r="K136" s="82"/>
    </row>
    <row r="137" spans="1:11" ht="22.5" customHeight="1">
      <c r="A137" s="57"/>
      <c r="B137" s="47"/>
      <c r="C137" s="27"/>
      <c r="E137" s="27"/>
      <c r="G137" s="9"/>
      <c r="H137" s="80"/>
      <c r="I137" s="81"/>
      <c r="J137" s="82"/>
      <c r="K137" s="82"/>
    </row>
    <row r="138" spans="1:11" s="51" customFormat="1" ht="15.75">
      <c r="A138" s="159" t="s">
        <v>360</v>
      </c>
      <c r="B138" s="168" t="s">
        <v>157</v>
      </c>
      <c r="C138" s="169" t="s">
        <v>338</v>
      </c>
      <c r="D138" s="12"/>
      <c r="E138" s="28"/>
      <c r="G138" s="78"/>
      <c r="H138" s="80"/>
      <c r="I138" s="81"/>
      <c r="J138" s="82"/>
      <c r="K138" s="64"/>
    </row>
    <row r="139" spans="1:5" s="18" customFormat="1" ht="31.5">
      <c r="A139" s="35" t="s">
        <v>7</v>
      </c>
      <c r="B139" s="48" t="s">
        <v>32</v>
      </c>
      <c r="C139" s="5"/>
      <c r="D139" s="5"/>
      <c r="E139" s="5"/>
    </row>
    <row r="140" spans="1:5" s="49" customFormat="1" ht="22.5" customHeight="1">
      <c r="A140" s="3" t="s">
        <v>2</v>
      </c>
      <c r="B140" s="10" t="s">
        <v>3</v>
      </c>
      <c r="C140" s="3" t="s">
        <v>8</v>
      </c>
      <c r="D140" s="3" t="s">
        <v>5</v>
      </c>
      <c r="E140" s="3" t="s">
        <v>6</v>
      </c>
    </row>
    <row r="141" spans="1:5" s="49" customFormat="1" ht="22.5" customHeight="1">
      <c r="A141" s="45">
        <v>41710</v>
      </c>
      <c r="B141" s="30">
        <f>8.3*1.15</f>
        <v>9.545</v>
      </c>
      <c r="C141" s="12" t="s">
        <v>235</v>
      </c>
      <c r="D141" s="12" t="s">
        <v>73</v>
      </c>
      <c r="E141" s="12" t="s">
        <v>22</v>
      </c>
    </row>
    <row r="142" spans="1:5" s="49" customFormat="1" ht="22.5" customHeight="1">
      <c r="A142" s="14">
        <v>41718</v>
      </c>
      <c r="B142" s="22">
        <v>22.95</v>
      </c>
      <c r="C142" s="28" t="s">
        <v>296</v>
      </c>
      <c r="D142" s="12" t="s">
        <v>297</v>
      </c>
      <c r="E142" s="12" t="s">
        <v>22</v>
      </c>
    </row>
    <row r="143" spans="1:5" s="49" customFormat="1" ht="22.5" customHeight="1">
      <c r="A143" s="14">
        <v>41721</v>
      </c>
      <c r="B143" s="22">
        <v>28.52</v>
      </c>
      <c r="C143" s="28" t="s">
        <v>374</v>
      </c>
      <c r="D143" s="12" t="s">
        <v>299</v>
      </c>
      <c r="E143" s="12" t="s">
        <v>25</v>
      </c>
    </row>
    <row r="144" spans="1:5" s="49" customFormat="1" ht="22.5" customHeight="1">
      <c r="A144" s="14">
        <v>41724</v>
      </c>
      <c r="B144" s="22">
        <v>25.5</v>
      </c>
      <c r="C144" s="28" t="s">
        <v>301</v>
      </c>
      <c r="D144" s="12" t="s">
        <v>297</v>
      </c>
      <c r="E144" s="12" t="s">
        <v>25</v>
      </c>
    </row>
    <row r="145" spans="1:5" s="49" customFormat="1" ht="22.5" customHeight="1">
      <c r="A145" s="14">
        <v>41725</v>
      </c>
      <c r="B145" s="22">
        <v>7.6</v>
      </c>
      <c r="C145" s="28" t="s">
        <v>300</v>
      </c>
      <c r="D145" s="12" t="s">
        <v>297</v>
      </c>
      <c r="E145" s="12" t="s">
        <v>25</v>
      </c>
    </row>
    <row r="146" spans="1:11" s="49" customFormat="1" ht="22.5" customHeight="1">
      <c r="A146" s="14">
        <v>41726</v>
      </c>
      <c r="B146" s="22">
        <v>40</v>
      </c>
      <c r="C146" s="28" t="s">
        <v>298</v>
      </c>
      <c r="D146" s="12" t="s">
        <v>297</v>
      </c>
      <c r="E146" s="12" t="s">
        <v>22</v>
      </c>
      <c r="G146" s="9"/>
      <c r="H146" s="80"/>
      <c r="I146" s="81"/>
      <c r="J146" s="82"/>
      <c r="K146" s="82"/>
    </row>
    <row r="147" spans="1:11" s="49" customFormat="1" ht="22.5" customHeight="1">
      <c r="A147" s="45">
        <v>41730</v>
      </c>
      <c r="B147" s="30">
        <v>29</v>
      </c>
      <c r="C147" s="141" t="s">
        <v>376</v>
      </c>
      <c r="D147" s="12" t="s">
        <v>297</v>
      </c>
      <c r="E147" s="12" t="s">
        <v>22</v>
      </c>
      <c r="G147" s="9"/>
      <c r="H147" s="80"/>
      <c r="I147" s="81"/>
      <c r="J147" s="82"/>
      <c r="K147" s="82"/>
    </row>
    <row r="148" spans="1:11" s="49" customFormat="1" ht="22.5" customHeight="1">
      <c r="A148" s="45">
        <v>41730</v>
      </c>
      <c r="B148" s="30">
        <v>10.6</v>
      </c>
      <c r="C148" s="12" t="s">
        <v>305</v>
      </c>
      <c r="D148" s="12" t="s">
        <v>297</v>
      </c>
      <c r="E148" s="12" t="s">
        <v>160</v>
      </c>
      <c r="G148" s="9"/>
      <c r="H148" s="80"/>
      <c r="I148" s="81"/>
      <c r="J148" s="82"/>
      <c r="K148" s="82"/>
    </row>
    <row r="149" spans="1:11" s="49" customFormat="1" ht="22.5" customHeight="1">
      <c r="A149" s="45">
        <v>41736</v>
      </c>
      <c r="B149" s="30">
        <v>29</v>
      </c>
      <c r="C149" s="12" t="s">
        <v>304</v>
      </c>
      <c r="D149" s="12" t="s">
        <v>297</v>
      </c>
      <c r="E149" s="12" t="s">
        <v>22</v>
      </c>
      <c r="G149" s="9"/>
      <c r="H149" s="80"/>
      <c r="I149" s="81"/>
      <c r="J149" s="82"/>
      <c r="K149" s="82"/>
    </row>
    <row r="150" spans="1:11" s="49" customFormat="1" ht="22.5" customHeight="1">
      <c r="A150" s="14">
        <v>41744</v>
      </c>
      <c r="B150" s="22">
        <f>9.75*1.15</f>
        <v>11.212499999999999</v>
      </c>
      <c r="C150" s="28" t="s">
        <v>236</v>
      </c>
      <c r="D150" s="12" t="s">
        <v>73</v>
      </c>
      <c r="E150" s="12" t="s">
        <v>22</v>
      </c>
      <c r="G150" s="9"/>
      <c r="H150" s="80"/>
      <c r="I150" s="81"/>
      <c r="J150" s="82"/>
      <c r="K150" s="82"/>
    </row>
    <row r="151" spans="1:11" s="49" customFormat="1" ht="22.5" customHeight="1">
      <c r="A151" s="14">
        <v>41759</v>
      </c>
      <c r="B151" s="22">
        <v>11.78</v>
      </c>
      <c r="C151" s="28" t="s">
        <v>315</v>
      </c>
      <c r="D151" s="12" t="s">
        <v>299</v>
      </c>
      <c r="E151" s="12" t="s">
        <v>25</v>
      </c>
      <c r="G151" s="9"/>
      <c r="H151" s="80"/>
      <c r="I151" s="81"/>
      <c r="J151" s="82"/>
      <c r="K151" s="82"/>
    </row>
    <row r="152" spans="1:11" s="49" customFormat="1" ht="22.5" customHeight="1">
      <c r="A152" s="14">
        <v>41760</v>
      </c>
      <c r="B152" s="22">
        <v>29</v>
      </c>
      <c r="C152" s="28" t="s">
        <v>316</v>
      </c>
      <c r="D152" s="12" t="s">
        <v>297</v>
      </c>
      <c r="E152" s="12" t="s">
        <v>22</v>
      </c>
      <c r="G152" s="9"/>
      <c r="H152" s="80"/>
      <c r="I152" s="81"/>
      <c r="J152" s="82"/>
      <c r="K152" s="82"/>
    </row>
    <row r="153" spans="1:11" s="49" customFormat="1" ht="22.5" customHeight="1">
      <c r="A153" s="14">
        <v>41766</v>
      </c>
      <c r="B153" s="22">
        <v>23</v>
      </c>
      <c r="C153" s="28" t="s">
        <v>317</v>
      </c>
      <c r="D153" s="12" t="s">
        <v>297</v>
      </c>
      <c r="E153" s="12" t="s">
        <v>22</v>
      </c>
      <c r="G153" s="9"/>
      <c r="H153" s="80"/>
      <c r="I153" s="81"/>
      <c r="J153" s="82"/>
      <c r="K153" s="82"/>
    </row>
    <row r="154" spans="1:11" s="49" customFormat="1" ht="22.5" customHeight="1">
      <c r="A154" s="14">
        <v>41773</v>
      </c>
      <c r="B154" s="22">
        <f>14.5</f>
        <v>14.5</v>
      </c>
      <c r="C154" s="28" t="s">
        <v>247</v>
      </c>
      <c r="D154" s="12" t="s">
        <v>73</v>
      </c>
      <c r="E154" s="12" t="s">
        <v>22</v>
      </c>
      <c r="G154" s="9"/>
      <c r="H154" s="80"/>
      <c r="I154" s="81"/>
      <c r="J154" s="82"/>
      <c r="K154" s="82"/>
    </row>
    <row r="155" spans="1:11" s="49" customFormat="1" ht="22.5" customHeight="1">
      <c r="A155" s="14">
        <v>41773</v>
      </c>
      <c r="B155" s="22">
        <f>10.2</f>
        <v>10.2</v>
      </c>
      <c r="C155" s="28" t="s">
        <v>247</v>
      </c>
      <c r="D155" s="12" t="s">
        <v>73</v>
      </c>
      <c r="E155" s="12" t="s">
        <v>22</v>
      </c>
      <c r="G155" s="9"/>
      <c r="H155" s="80"/>
      <c r="I155" s="81"/>
      <c r="J155" s="82"/>
      <c r="K155" s="82"/>
    </row>
    <row r="156" spans="1:11" s="49" customFormat="1" ht="22.5" customHeight="1">
      <c r="A156" s="14">
        <v>41780</v>
      </c>
      <c r="B156" s="22">
        <v>29</v>
      </c>
      <c r="C156" s="28" t="s">
        <v>318</v>
      </c>
      <c r="D156" s="12" t="s">
        <v>297</v>
      </c>
      <c r="E156" s="12" t="s">
        <v>22</v>
      </c>
      <c r="G156" s="9"/>
      <c r="H156" s="80"/>
      <c r="I156" s="81"/>
      <c r="J156" s="82"/>
      <c r="K156" s="82"/>
    </row>
    <row r="157" spans="1:11" s="49" customFormat="1" ht="22.5" customHeight="1">
      <c r="A157" s="14">
        <v>41780</v>
      </c>
      <c r="B157" s="22">
        <v>38.9</v>
      </c>
      <c r="C157" s="28" t="s">
        <v>248</v>
      </c>
      <c r="D157" s="12" t="s">
        <v>73</v>
      </c>
      <c r="E157" s="12" t="s">
        <v>25</v>
      </c>
      <c r="G157" s="9"/>
      <c r="H157" s="80"/>
      <c r="I157" s="81"/>
      <c r="J157" s="82"/>
      <c r="K157" s="82"/>
    </row>
    <row r="158" spans="1:11" s="49" customFormat="1" ht="22.5" customHeight="1">
      <c r="A158" s="14">
        <v>41781</v>
      </c>
      <c r="B158" s="22">
        <v>55.7</v>
      </c>
      <c r="C158" s="28" t="s">
        <v>248</v>
      </c>
      <c r="D158" s="12" t="s">
        <v>73</v>
      </c>
      <c r="E158" s="12" t="s">
        <v>25</v>
      </c>
      <c r="G158" s="9"/>
      <c r="H158" s="80"/>
      <c r="I158" s="81"/>
      <c r="J158" s="82"/>
      <c r="K158" s="82"/>
    </row>
    <row r="159" spans="1:11" s="49" customFormat="1" ht="22.5" customHeight="1">
      <c r="A159" s="184" t="s">
        <v>138</v>
      </c>
      <c r="B159" s="186">
        <f>SUM(B141:B158)</f>
        <v>426.00749999999994</v>
      </c>
      <c r="C159" s="12"/>
      <c r="D159" s="12"/>
      <c r="E159" s="12"/>
      <c r="G159" s="9"/>
      <c r="H159" s="80"/>
      <c r="I159" s="81"/>
      <c r="J159" s="82"/>
      <c r="K159" s="82"/>
    </row>
    <row r="160" spans="1:11" s="49" customFormat="1" ht="22.5" customHeight="1">
      <c r="A160" s="13"/>
      <c r="B160" s="20"/>
      <c r="C160" s="27"/>
      <c r="D160" s="2"/>
      <c r="E160" s="27"/>
      <c r="G160" s="9"/>
      <c r="H160" s="80"/>
      <c r="I160" s="81"/>
      <c r="J160" s="82"/>
      <c r="K160" s="82"/>
    </row>
    <row r="161" spans="1:11" s="49" customFormat="1" ht="31.5">
      <c r="A161" s="35" t="s">
        <v>9</v>
      </c>
      <c r="B161" s="44" t="s">
        <v>34</v>
      </c>
      <c r="C161" s="35" t="s">
        <v>26</v>
      </c>
      <c r="D161" s="5"/>
      <c r="E161" s="5"/>
      <c r="G161" s="9"/>
      <c r="H161" s="80"/>
      <c r="I161" s="81"/>
      <c r="J161" s="82"/>
      <c r="K161" s="82"/>
    </row>
    <row r="162" spans="1:11" s="49" customFormat="1" ht="22.5" customHeight="1">
      <c r="A162" s="3" t="s">
        <v>2</v>
      </c>
      <c r="B162" s="23" t="s">
        <v>3</v>
      </c>
      <c r="C162" s="3" t="s">
        <v>8</v>
      </c>
      <c r="D162" s="3" t="s">
        <v>5</v>
      </c>
      <c r="E162" s="3" t="s">
        <v>6</v>
      </c>
      <c r="G162" s="78"/>
      <c r="H162" s="89"/>
      <c r="I162" s="81"/>
      <c r="J162" s="82"/>
      <c r="K162" s="82"/>
    </row>
    <row r="163" spans="1:11" s="49" customFormat="1" ht="22.5" customHeight="1">
      <c r="A163" s="45">
        <v>41683</v>
      </c>
      <c r="B163" s="22">
        <v>11</v>
      </c>
      <c r="C163" s="12" t="s">
        <v>233</v>
      </c>
      <c r="D163" s="12" t="s">
        <v>73</v>
      </c>
      <c r="E163" s="12" t="s">
        <v>22</v>
      </c>
      <c r="G163" s="78"/>
      <c r="H163" s="89"/>
      <c r="I163" s="81"/>
      <c r="J163" s="82"/>
      <c r="K163" s="82"/>
    </row>
    <row r="164" spans="1:11" s="49" customFormat="1" ht="22.5" customHeight="1">
      <c r="A164" s="76">
        <v>41699</v>
      </c>
      <c r="B164" s="138">
        <f>19.94*1.15</f>
        <v>22.931</v>
      </c>
      <c r="C164" s="28" t="s">
        <v>254</v>
      </c>
      <c r="D164" s="28" t="s">
        <v>94</v>
      </c>
      <c r="E164" s="28" t="s">
        <v>22</v>
      </c>
      <c r="G164" s="78"/>
      <c r="H164" s="89"/>
      <c r="I164" s="81"/>
      <c r="J164" s="82"/>
      <c r="K164" s="82"/>
    </row>
    <row r="165" spans="1:11" s="49" customFormat="1" ht="22.5" customHeight="1">
      <c r="A165" s="142">
        <v>41709</v>
      </c>
      <c r="B165" s="149">
        <f>650.98*1.15</f>
        <v>748.627</v>
      </c>
      <c r="C165" s="144" t="s">
        <v>372</v>
      </c>
      <c r="D165" s="121" t="s">
        <v>273</v>
      </c>
      <c r="E165" s="144" t="s">
        <v>292</v>
      </c>
      <c r="G165" s="78"/>
      <c r="H165" s="89"/>
      <c r="I165" s="81"/>
      <c r="J165" s="82"/>
      <c r="K165" s="82"/>
    </row>
    <row r="166" spans="1:11" s="49" customFormat="1" ht="22.5" customHeight="1">
      <c r="A166" s="142">
        <v>41716</v>
      </c>
      <c r="B166" s="198">
        <v>747.83</v>
      </c>
      <c r="C166" s="143" t="s">
        <v>373</v>
      </c>
      <c r="D166" s="152" t="s">
        <v>101</v>
      </c>
      <c r="E166" s="144" t="s">
        <v>280</v>
      </c>
      <c r="G166" s="199"/>
      <c r="H166" s="89"/>
      <c r="I166" s="123"/>
      <c r="J166" s="103"/>
      <c r="K166" s="103"/>
    </row>
    <row r="167" spans="1:11" s="49" customFormat="1" ht="22.5" customHeight="1">
      <c r="A167" s="142">
        <v>41718</v>
      </c>
      <c r="B167" s="198">
        <f>407.38*1.15</f>
        <v>468.48699999999997</v>
      </c>
      <c r="C167" s="143" t="s">
        <v>371</v>
      </c>
      <c r="D167" s="121" t="s">
        <v>101</v>
      </c>
      <c r="E167" s="144" t="s">
        <v>104</v>
      </c>
      <c r="G167" s="78"/>
      <c r="H167" s="89"/>
      <c r="I167" s="81"/>
      <c r="J167" s="82"/>
      <c r="K167" s="82"/>
    </row>
    <row r="168" spans="1:11" s="49" customFormat="1" ht="22.5" customHeight="1">
      <c r="A168" s="142">
        <v>41720</v>
      </c>
      <c r="B168" s="151">
        <v>16</v>
      </c>
      <c r="C168" s="144" t="s">
        <v>357</v>
      </c>
      <c r="D168" s="152" t="s">
        <v>358</v>
      </c>
      <c r="E168" s="144" t="s">
        <v>25</v>
      </c>
      <c r="G168" s="9"/>
      <c r="H168" s="80"/>
      <c r="I168" s="81"/>
      <c r="J168" s="82"/>
      <c r="K168" s="64"/>
    </row>
    <row r="169" spans="1:11" ht="22.5" customHeight="1">
      <c r="A169" s="142">
        <v>41721</v>
      </c>
      <c r="B169" s="149">
        <f>9.56*1.15</f>
        <v>10.994</v>
      </c>
      <c r="C169" s="144" t="s">
        <v>354</v>
      </c>
      <c r="D169" s="121" t="s">
        <v>297</v>
      </c>
      <c r="E169" s="144" t="s">
        <v>22</v>
      </c>
      <c r="G169" s="9"/>
      <c r="H169" s="89"/>
      <c r="I169" s="82"/>
      <c r="J169" s="82"/>
      <c r="K169" s="84"/>
    </row>
    <row r="170" spans="1:11" ht="22.5" customHeight="1">
      <c r="A170" s="142" t="s">
        <v>293</v>
      </c>
      <c r="B170" s="149">
        <v>132.17</v>
      </c>
      <c r="C170" s="144" t="s">
        <v>368</v>
      </c>
      <c r="D170" s="121" t="s">
        <v>294</v>
      </c>
      <c r="E170" s="144" t="s">
        <v>25</v>
      </c>
      <c r="G170" s="9"/>
      <c r="H170" s="89"/>
      <c r="I170" s="82"/>
      <c r="J170" s="82"/>
      <c r="K170" s="84"/>
    </row>
    <row r="171" spans="1:11" ht="22.5" customHeight="1">
      <c r="A171" s="142" t="s">
        <v>293</v>
      </c>
      <c r="B171" s="149">
        <f>413.03*1.15</f>
        <v>474.9844999999999</v>
      </c>
      <c r="C171" s="144" t="s">
        <v>368</v>
      </c>
      <c r="D171" s="121" t="s">
        <v>273</v>
      </c>
      <c r="E171" s="144" t="s">
        <v>302</v>
      </c>
      <c r="G171" s="9"/>
      <c r="H171" s="89"/>
      <c r="I171" s="82"/>
      <c r="J171" s="82"/>
      <c r="K171" s="84"/>
    </row>
    <row r="172" spans="1:11" ht="22.5" customHeight="1">
      <c r="A172" s="76">
        <v>41729</v>
      </c>
      <c r="B172" s="138">
        <f>661.74*1.15</f>
        <v>761.001</v>
      </c>
      <c r="C172" s="28" t="s">
        <v>284</v>
      </c>
      <c r="D172" s="28" t="s">
        <v>35</v>
      </c>
      <c r="E172" s="12" t="s">
        <v>22</v>
      </c>
      <c r="G172" s="9"/>
      <c r="H172" s="89"/>
      <c r="I172" s="82"/>
      <c r="J172" s="82"/>
      <c r="K172" s="84"/>
    </row>
    <row r="173" spans="1:11" ht="22.5" customHeight="1">
      <c r="A173" s="76">
        <v>41730</v>
      </c>
      <c r="B173" s="138">
        <v>239.43</v>
      </c>
      <c r="C173" s="28" t="s">
        <v>253</v>
      </c>
      <c r="D173" s="28" t="s">
        <v>94</v>
      </c>
      <c r="E173" s="12" t="s">
        <v>22</v>
      </c>
      <c r="G173" s="9"/>
      <c r="H173" s="89"/>
      <c r="I173" s="82"/>
      <c r="J173" s="82"/>
      <c r="K173" s="84"/>
    </row>
    <row r="174" spans="1:11" ht="22.5" customHeight="1">
      <c r="A174" s="142" t="s">
        <v>285</v>
      </c>
      <c r="B174" s="149">
        <f>415.72*1.15</f>
        <v>478.078</v>
      </c>
      <c r="C174" s="144" t="s">
        <v>375</v>
      </c>
      <c r="D174" s="121" t="s">
        <v>273</v>
      </c>
      <c r="E174" s="144" t="s">
        <v>286</v>
      </c>
      <c r="G174" s="9"/>
      <c r="H174" s="89"/>
      <c r="I174" s="82"/>
      <c r="J174" s="82"/>
      <c r="K174" s="84"/>
    </row>
    <row r="175" spans="1:11" ht="22.5" customHeight="1">
      <c r="A175" s="14">
        <v>41731</v>
      </c>
      <c r="B175" s="30">
        <v>61.61</v>
      </c>
      <c r="C175" s="28" t="s">
        <v>234</v>
      </c>
      <c r="D175" s="12" t="s">
        <v>73</v>
      </c>
      <c r="E175" s="28" t="s">
        <v>25</v>
      </c>
      <c r="G175" s="9"/>
      <c r="H175" s="89"/>
      <c r="I175" s="82"/>
      <c r="J175" s="82"/>
      <c r="K175" s="84"/>
    </row>
    <row r="176" spans="1:11" ht="22.5" customHeight="1">
      <c r="A176" s="14">
        <v>41731</v>
      </c>
      <c r="B176" s="30">
        <f>70.53*1.15</f>
        <v>81.1095</v>
      </c>
      <c r="C176" s="28" t="s">
        <v>295</v>
      </c>
      <c r="D176" s="12" t="s">
        <v>281</v>
      </c>
      <c r="E176" s="28" t="s">
        <v>25</v>
      </c>
      <c r="G176" s="9"/>
      <c r="H176" s="89"/>
      <c r="I176" s="82"/>
      <c r="J176" s="82"/>
      <c r="K176" s="84"/>
    </row>
    <row r="177" spans="1:11" ht="22.5" customHeight="1">
      <c r="A177" s="14">
        <v>41731</v>
      </c>
      <c r="B177" s="30">
        <v>35.3</v>
      </c>
      <c r="C177" s="28" t="s">
        <v>237</v>
      </c>
      <c r="D177" s="12" t="s">
        <v>73</v>
      </c>
      <c r="E177" s="12" t="s">
        <v>22</v>
      </c>
      <c r="G177" s="9"/>
      <c r="H177" s="89"/>
      <c r="I177" s="82"/>
      <c r="J177" s="82"/>
      <c r="K177" s="84"/>
    </row>
    <row r="178" spans="1:11" ht="22.5" customHeight="1">
      <c r="A178" s="150">
        <v>41731</v>
      </c>
      <c r="B178" s="151">
        <f>315.54*1.15</f>
        <v>362.871</v>
      </c>
      <c r="C178" s="144" t="s">
        <v>370</v>
      </c>
      <c r="D178" s="152" t="s">
        <v>273</v>
      </c>
      <c r="E178" s="153" t="s">
        <v>287</v>
      </c>
      <c r="G178" s="9"/>
      <c r="H178" s="89"/>
      <c r="I178" s="82"/>
      <c r="J178" s="82"/>
      <c r="K178" s="84"/>
    </row>
    <row r="179" spans="1:11" ht="22.5" customHeight="1">
      <c r="A179" s="142" t="s">
        <v>288</v>
      </c>
      <c r="B179" s="149">
        <f>378.46*1.15</f>
        <v>435.2289999999999</v>
      </c>
      <c r="C179" s="144" t="s">
        <v>349</v>
      </c>
      <c r="D179" s="121" t="s">
        <v>273</v>
      </c>
      <c r="E179" s="144" t="s">
        <v>107</v>
      </c>
      <c r="G179" s="9"/>
      <c r="H179" s="89"/>
      <c r="I179" s="82"/>
      <c r="J179" s="82"/>
      <c r="K179" s="84"/>
    </row>
    <row r="180" spans="1:11" ht="22.5" customHeight="1">
      <c r="A180" s="150">
        <v>41738</v>
      </c>
      <c r="B180" s="151">
        <v>321.86</v>
      </c>
      <c r="C180" s="144" t="s">
        <v>264</v>
      </c>
      <c r="D180" s="152" t="s">
        <v>273</v>
      </c>
      <c r="E180" s="153" t="s">
        <v>302</v>
      </c>
      <c r="G180" s="9"/>
      <c r="H180" s="89"/>
      <c r="I180" s="82"/>
      <c r="J180" s="82"/>
      <c r="K180" s="84"/>
    </row>
    <row r="181" spans="1:11" ht="22.5" customHeight="1">
      <c r="A181" s="142" t="s">
        <v>289</v>
      </c>
      <c r="B181" s="149">
        <f>417.4*1.15</f>
        <v>480.00999999999993</v>
      </c>
      <c r="C181" s="144" t="s">
        <v>291</v>
      </c>
      <c r="D181" s="121" t="s">
        <v>273</v>
      </c>
      <c r="E181" s="144" t="s">
        <v>290</v>
      </c>
      <c r="G181" s="9"/>
      <c r="H181" s="89"/>
      <c r="I181" s="82"/>
      <c r="J181" s="82"/>
      <c r="K181" s="84"/>
    </row>
    <row r="182" spans="1:11" ht="22.5" customHeight="1">
      <c r="A182" s="150">
        <v>41759</v>
      </c>
      <c r="B182" s="151">
        <f>133.43*1.15</f>
        <v>153.4445</v>
      </c>
      <c r="C182" s="144" t="s">
        <v>369</v>
      </c>
      <c r="D182" s="152" t="s">
        <v>273</v>
      </c>
      <c r="E182" s="144" t="s">
        <v>302</v>
      </c>
      <c r="G182" s="9"/>
      <c r="H182" s="89"/>
      <c r="I182" s="82"/>
      <c r="J182" s="82"/>
      <c r="K182" s="84"/>
    </row>
    <row r="183" spans="1:11" ht="22.5" customHeight="1">
      <c r="A183" s="76">
        <v>41760</v>
      </c>
      <c r="B183" s="138">
        <v>118.86</v>
      </c>
      <c r="C183" s="28" t="s">
        <v>255</v>
      </c>
      <c r="D183" s="28" t="s">
        <v>94</v>
      </c>
      <c r="E183" s="12" t="s">
        <v>22</v>
      </c>
      <c r="G183" s="9"/>
      <c r="H183" s="89"/>
      <c r="I183" s="82"/>
      <c r="J183" s="82"/>
      <c r="K183" s="84"/>
    </row>
    <row r="184" spans="1:11" ht="22.5" customHeight="1">
      <c r="A184" s="14">
        <v>41764</v>
      </c>
      <c r="B184" s="30">
        <f>24</f>
        <v>24</v>
      </c>
      <c r="C184" s="28" t="s">
        <v>237</v>
      </c>
      <c r="D184" s="12" t="s">
        <v>73</v>
      </c>
      <c r="E184" s="12" t="s">
        <v>22</v>
      </c>
      <c r="G184" s="9"/>
      <c r="H184" s="89"/>
      <c r="I184" s="82"/>
      <c r="J184" s="82"/>
      <c r="K184" s="84"/>
    </row>
    <row r="185" spans="1:11" ht="22.5" customHeight="1">
      <c r="A185" s="14">
        <v>41764</v>
      </c>
      <c r="B185" s="30">
        <v>36.8</v>
      </c>
      <c r="C185" s="28" t="s">
        <v>238</v>
      </c>
      <c r="D185" s="12" t="s">
        <v>73</v>
      </c>
      <c r="E185" s="28" t="s">
        <v>25</v>
      </c>
      <c r="G185" s="9"/>
      <c r="H185" s="89"/>
      <c r="I185" s="82"/>
      <c r="J185" s="82"/>
      <c r="K185" s="84"/>
    </row>
    <row r="186" spans="1:11" ht="22.5" customHeight="1">
      <c r="A186" s="14">
        <v>41764</v>
      </c>
      <c r="B186" s="30">
        <v>35.7</v>
      </c>
      <c r="C186" s="28" t="s">
        <v>239</v>
      </c>
      <c r="D186" s="12" t="s">
        <v>73</v>
      </c>
      <c r="E186" s="28" t="s">
        <v>25</v>
      </c>
      <c r="G186" s="9"/>
      <c r="H186" s="89"/>
      <c r="I186" s="82"/>
      <c r="J186" s="82"/>
      <c r="K186" s="84"/>
    </row>
    <row r="187" spans="1:11" ht="22.5" customHeight="1">
      <c r="A187" s="142">
        <v>41767</v>
      </c>
      <c r="B187" s="149">
        <f>264.33*1.15</f>
        <v>303.9795</v>
      </c>
      <c r="C187" s="144" t="s">
        <v>377</v>
      </c>
      <c r="D187" s="152" t="s">
        <v>273</v>
      </c>
      <c r="E187" s="144" t="s">
        <v>306</v>
      </c>
      <c r="G187" s="9"/>
      <c r="H187" s="89"/>
      <c r="I187" s="82"/>
      <c r="J187" s="82"/>
      <c r="K187" s="84"/>
    </row>
    <row r="188" spans="1:11" ht="22.5" customHeight="1">
      <c r="A188" s="14">
        <v>41771</v>
      </c>
      <c r="B188" s="30">
        <f>42.09*1.15</f>
        <v>48.4035</v>
      </c>
      <c r="C188" s="28" t="s">
        <v>240</v>
      </c>
      <c r="D188" s="12" t="s">
        <v>73</v>
      </c>
      <c r="E188" s="28" t="s">
        <v>25</v>
      </c>
      <c r="G188" s="9"/>
      <c r="H188" s="91"/>
      <c r="I188" s="82"/>
      <c r="J188" s="82"/>
      <c r="K188" s="85"/>
    </row>
    <row r="189" spans="1:11" ht="22.5" customHeight="1">
      <c r="A189" s="142">
        <v>41773</v>
      </c>
      <c r="B189" s="149">
        <v>15</v>
      </c>
      <c r="C189" s="144" t="s">
        <v>303</v>
      </c>
      <c r="D189" s="121" t="s">
        <v>297</v>
      </c>
      <c r="E189" s="144" t="s">
        <v>25</v>
      </c>
      <c r="G189" s="9"/>
      <c r="H189" s="91"/>
      <c r="I189" s="82"/>
      <c r="J189" s="82"/>
      <c r="K189" s="85"/>
    </row>
    <row r="190" spans="1:11" ht="22.5" customHeight="1">
      <c r="A190" s="14">
        <v>41779</v>
      </c>
      <c r="B190" s="30">
        <f>16.84*1.15</f>
        <v>19.366</v>
      </c>
      <c r="C190" s="28" t="s">
        <v>241</v>
      </c>
      <c r="D190" s="12" t="s">
        <v>73</v>
      </c>
      <c r="E190" s="12" t="s">
        <v>22</v>
      </c>
      <c r="G190" s="9"/>
      <c r="H190" s="91"/>
      <c r="I190" s="82"/>
      <c r="J190" s="82"/>
      <c r="K190" s="85"/>
    </row>
    <row r="191" spans="1:11" ht="22.5" customHeight="1">
      <c r="A191" s="142">
        <v>41780</v>
      </c>
      <c r="B191" s="149">
        <f>143.54*1.15</f>
        <v>165.07099999999997</v>
      </c>
      <c r="C191" s="144" t="s">
        <v>348</v>
      </c>
      <c r="D191" s="121" t="s">
        <v>281</v>
      </c>
      <c r="E191" s="144" t="s">
        <v>351</v>
      </c>
      <c r="G191" s="9"/>
      <c r="H191" s="91"/>
      <c r="I191" s="82"/>
      <c r="J191" s="82"/>
      <c r="K191" s="85"/>
    </row>
    <row r="192" spans="1:11" ht="22.5" customHeight="1">
      <c r="A192" s="142">
        <v>41780</v>
      </c>
      <c r="B192" s="149">
        <f>556.37*1.15</f>
        <v>639.8254999999999</v>
      </c>
      <c r="C192" s="144" t="s">
        <v>264</v>
      </c>
      <c r="D192" s="152" t="s">
        <v>273</v>
      </c>
      <c r="E192" s="144" t="s">
        <v>302</v>
      </c>
      <c r="G192" s="9"/>
      <c r="H192" s="91"/>
      <c r="I192" s="82"/>
      <c r="J192" s="82"/>
      <c r="K192" s="85"/>
    </row>
    <row r="193" spans="1:11" ht="22.5" customHeight="1">
      <c r="A193" s="142">
        <v>41780</v>
      </c>
      <c r="B193" s="149">
        <f>419.89*1.15</f>
        <v>482.8734999999999</v>
      </c>
      <c r="C193" s="144" t="s">
        <v>348</v>
      </c>
      <c r="D193" s="152" t="s">
        <v>273</v>
      </c>
      <c r="E193" s="144" t="s">
        <v>307</v>
      </c>
      <c r="G193" s="9"/>
      <c r="H193" s="91"/>
      <c r="I193" s="82"/>
      <c r="J193" s="82"/>
      <c r="K193" s="85"/>
    </row>
    <row r="194" spans="1:11" ht="22.5" customHeight="1">
      <c r="A194" s="76">
        <v>41791</v>
      </c>
      <c r="B194" s="138">
        <v>75.97</v>
      </c>
      <c r="C194" s="28" t="s">
        <v>256</v>
      </c>
      <c r="D194" s="28" t="s">
        <v>94</v>
      </c>
      <c r="E194" s="12" t="s">
        <v>22</v>
      </c>
      <c r="G194" s="9"/>
      <c r="H194" s="91"/>
      <c r="I194" s="82"/>
      <c r="J194" s="82"/>
      <c r="K194" s="85"/>
    </row>
    <row r="195" spans="1:11" ht="22.5" customHeight="1">
      <c r="A195" s="184" t="s">
        <v>138</v>
      </c>
      <c r="B195" s="187">
        <f>SUM(B163:B194)</f>
        <v>8008.815499999999</v>
      </c>
      <c r="C195" s="28"/>
      <c r="D195" s="28"/>
      <c r="E195" s="12"/>
      <c r="G195" s="9"/>
      <c r="H195" s="91"/>
      <c r="I195" s="82"/>
      <c r="J195" s="82"/>
      <c r="K195" s="85"/>
    </row>
    <row r="196" spans="1:11" ht="22.5" customHeight="1">
      <c r="A196" s="57"/>
      <c r="B196" s="171"/>
      <c r="C196" s="28"/>
      <c r="D196" s="28"/>
      <c r="E196" s="12"/>
      <c r="G196" s="9"/>
      <c r="H196" s="91"/>
      <c r="I196" s="82"/>
      <c r="J196" s="82"/>
      <c r="K196" s="85"/>
    </row>
    <row r="197" spans="1:11" ht="22.5" customHeight="1">
      <c r="A197" s="142"/>
      <c r="B197" s="149"/>
      <c r="C197" s="144"/>
      <c r="D197" s="121"/>
      <c r="E197" s="144"/>
      <c r="G197" s="9"/>
      <c r="H197" s="91"/>
      <c r="I197" s="82"/>
      <c r="J197" s="82"/>
      <c r="K197" s="85"/>
    </row>
    <row r="198" spans="1:11" s="49" customFormat="1" ht="22.5" customHeight="1">
      <c r="A198" s="159" t="s">
        <v>335</v>
      </c>
      <c r="B198" s="168" t="s">
        <v>156</v>
      </c>
      <c r="C198" s="170" t="s">
        <v>339</v>
      </c>
      <c r="D198" s="17"/>
      <c r="E198" s="17"/>
      <c r="G198" s="9"/>
      <c r="H198" s="89"/>
      <c r="I198" s="81"/>
      <c r="J198" s="82"/>
      <c r="K198" s="82"/>
    </row>
    <row r="199" spans="1:5" s="18" customFormat="1" ht="31.5">
      <c r="A199" s="35" t="s">
        <v>7</v>
      </c>
      <c r="B199" s="48" t="s">
        <v>32</v>
      </c>
      <c r="C199" s="5"/>
      <c r="D199" s="5"/>
      <c r="E199" s="5"/>
    </row>
    <row r="200" spans="1:5" s="49" customFormat="1" ht="22.5" customHeight="1">
      <c r="A200" s="3" t="s">
        <v>2</v>
      </c>
      <c r="B200" s="10" t="s">
        <v>3</v>
      </c>
      <c r="C200" s="3" t="s">
        <v>8</v>
      </c>
      <c r="D200" s="3" t="s">
        <v>5</v>
      </c>
      <c r="E200" s="3" t="s">
        <v>6</v>
      </c>
    </row>
    <row r="201" spans="1:5" s="49" customFormat="1" ht="22.5" customHeight="1">
      <c r="A201" s="45">
        <v>41808</v>
      </c>
      <c r="B201" s="26">
        <v>31.6</v>
      </c>
      <c r="C201" s="12" t="s">
        <v>340</v>
      </c>
      <c r="D201" s="12" t="s">
        <v>73</v>
      </c>
      <c r="E201" s="12" t="s">
        <v>25</v>
      </c>
    </row>
    <row r="202" spans="1:5" s="49" customFormat="1" ht="22.5" customHeight="1">
      <c r="A202" s="45">
        <v>41809</v>
      </c>
      <c r="B202" s="26">
        <v>41.5</v>
      </c>
      <c r="C202" s="12" t="s">
        <v>341</v>
      </c>
      <c r="D202" s="12" t="s">
        <v>73</v>
      </c>
      <c r="E202" s="12" t="s">
        <v>25</v>
      </c>
    </row>
    <row r="203" spans="1:5" s="49" customFormat="1" ht="22.5" customHeight="1">
      <c r="A203" s="45">
        <v>41814</v>
      </c>
      <c r="B203" s="26">
        <v>80.3</v>
      </c>
      <c r="C203" s="12" t="s">
        <v>342</v>
      </c>
      <c r="D203" s="12" t="s">
        <v>73</v>
      </c>
      <c r="E203" s="12" t="s">
        <v>25</v>
      </c>
    </row>
    <row r="204" spans="1:5" s="49" customFormat="1" ht="22.5" customHeight="1">
      <c r="A204" s="45">
        <v>41814</v>
      </c>
      <c r="B204" s="26">
        <v>65.9</v>
      </c>
      <c r="C204" s="12" t="s">
        <v>343</v>
      </c>
      <c r="D204" s="12" t="s">
        <v>73</v>
      </c>
      <c r="E204" s="12" t="s">
        <v>25</v>
      </c>
    </row>
    <row r="205" spans="1:5" s="49" customFormat="1" ht="22.5" customHeight="1">
      <c r="A205" s="45">
        <v>41814</v>
      </c>
      <c r="B205" s="26">
        <v>30.1</v>
      </c>
      <c r="C205" s="12" t="s">
        <v>344</v>
      </c>
      <c r="D205" s="12" t="s">
        <v>73</v>
      </c>
      <c r="E205" s="12" t="s">
        <v>25</v>
      </c>
    </row>
    <row r="206" spans="1:11" ht="22.5" customHeight="1">
      <c r="A206" s="184" t="s">
        <v>138</v>
      </c>
      <c r="B206" s="188">
        <f>SUM(B201:B205)</f>
        <v>249.39999999999998</v>
      </c>
      <c r="C206" s="28"/>
      <c r="D206" s="12"/>
      <c r="E206" s="28"/>
      <c r="G206" s="9"/>
      <c r="H206" s="88"/>
      <c r="I206" s="82"/>
      <c r="J206" s="82"/>
      <c r="K206" s="84"/>
    </row>
    <row r="207" spans="1:11" ht="22.5" customHeight="1">
      <c r="A207" s="16"/>
      <c r="B207" s="21"/>
      <c r="C207" s="28"/>
      <c r="D207" s="12"/>
      <c r="E207" s="28"/>
      <c r="G207" s="9"/>
      <c r="H207" s="88"/>
      <c r="I207" s="82"/>
      <c r="J207" s="82"/>
      <c r="K207" s="84"/>
    </row>
    <row r="208" spans="1:5" s="49" customFormat="1" ht="31.5">
      <c r="A208" s="35" t="s">
        <v>9</v>
      </c>
      <c r="B208" s="44" t="s">
        <v>34</v>
      </c>
      <c r="C208" s="35" t="s">
        <v>26</v>
      </c>
      <c r="D208" s="5"/>
      <c r="E208" s="5"/>
    </row>
    <row r="209" spans="1:6" s="49" customFormat="1" ht="24" customHeight="1">
      <c r="A209" s="3" t="s">
        <v>2</v>
      </c>
      <c r="B209" s="23" t="s">
        <v>3</v>
      </c>
      <c r="C209" s="3" t="s">
        <v>8</v>
      </c>
      <c r="D209" s="3" t="s">
        <v>5</v>
      </c>
      <c r="E209" s="3" t="s">
        <v>6</v>
      </c>
      <c r="F209" s="113"/>
    </row>
    <row r="210" spans="1:6" s="49" customFormat="1" ht="24" customHeight="1">
      <c r="A210" s="45">
        <v>41791</v>
      </c>
      <c r="B210" s="22">
        <v>143.76</v>
      </c>
      <c r="C210" s="12" t="s">
        <v>161</v>
      </c>
      <c r="D210" s="28" t="s">
        <v>94</v>
      </c>
      <c r="E210" s="12" t="s">
        <v>22</v>
      </c>
      <c r="F210" s="113"/>
    </row>
    <row r="211" spans="1:11" ht="22.5" customHeight="1">
      <c r="A211" s="14">
        <v>41799</v>
      </c>
      <c r="B211" s="30">
        <f>121.74*1.15</f>
        <v>140.00099999999998</v>
      </c>
      <c r="C211" s="28" t="s">
        <v>158</v>
      </c>
      <c r="D211" s="28" t="s">
        <v>159</v>
      </c>
      <c r="E211" s="28" t="s">
        <v>160</v>
      </c>
      <c r="G211" s="9"/>
      <c r="H211" s="101"/>
      <c r="I211" s="82"/>
      <c r="J211" s="82"/>
      <c r="K211" s="84"/>
    </row>
    <row r="212" spans="1:11" ht="22.5" customHeight="1">
      <c r="A212" s="14">
        <v>41796</v>
      </c>
      <c r="B212" s="20">
        <f>26.4</f>
        <v>26.4</v>
      </c>
      <c r="C212" s="27" t="s">
        <v>244</v>
      </c>
      <c r="D212" s="12" t="s">
        <v>73</v>
      </c>
      <c r="E212" s="27" t="s">
        <v>246</v>
      </c>
      <c r="G212" s="9"/>
      <c r="H212" s="80"/>
      <c r="I212" s="81"/>
      <c r="J212" s="82"/>
      <c r="K212" s="64"/>
    </row>
    <row r="213" spans="1:5" ht="22.5" customHeight="1">
      <c r="A213" s="14">
        <v>41796</v>
      </c>
      <c r="B213" s="20">
        <v>34</v>
      </c>
      <c r="C213" s="27" t="s">
        <v>245</v>
      </c>
      <c r="D213" s="12" t="s">
        <v>73</v>
      </c>
      <c r="E213" s="27" t="s">
        <v>22</v>
      </c>
    </row>
    <row r="214" spans="1:5" ht="22.5" customHeight="1">
      <c r="A214" s="14">
        <v>41796</v>
      </c>
      <c r="B214" s="20">
        <f>200.63</f>
        <v>200.63</v>
      </c>
      <c r="C214" s="27" t="s">
        <v>308</v>
      </c>
      <c r="D214" s="12" t="s">
        <v>273</v>
      </c>
      <c r="E214" s="27" t="s">
        <v>309</v>
      </c>
    </row>
    <row r="215" spans="1:5" ht="22.5" customHeight="1">
      <c r="A215" s="9">
        <v>41799</v>
      </c>
      <c r="B215" s="21">
        <v>89</v>
      </c>
      <c r="C215" s="28" t="s">
        <v>243</v>
      </c>
      <c r="D215" s="12" t="s">
        <v>73</v>
      </c>
      <c r="E215" s="28" t="s">
        <v>25</v>
      </c>
    </row>
    <row r="216" spans="1:5" ht="25.5">
      <c r="A216" s="9">
        <v>41799</v>
      </c>
      <c r="B216" s="21">
        <v>920.61</v>
      </c>
      <c r="C216" s="28" t="s">
        <v>311</v>
      </c>
      <c r="D216" s="12" t="s">
        <v>273</v>
      </c>
      <c r="E216" s="28" t="s">
        <v>310</v>
      </c>
    </row>
    <row r="217" spans="1:5" ht="25.5">
      <c r="A217" s="9">
        <v>41802</v>
      </c>
      <c r="B217" s="21">
        <f>754.95*1.15</f>
        <v>868.1925</v>
      </c>
      <c r="C217" s="28" t="s">
        <v>313</v>
      </c>
      <c r="D217" s="12" t="s">
        <v>273</v>
      </c>
      <c r="E217" s="28" t="s">
        <v>312</v>
      </c>
    </row>
    <row r="218" spans="1:5" s="18" customFormat="1" ht="22.5" customHeight="1">
      <c r="A218" s="15">
        <v>41803</v>
      </c>
      <c r="B218" s="21">
        <v>60</v>
      </c>
      <c r="C218" s="28" t="s">
        <v>242</v>
      </c>
      <c r="D218" s="12" t="s">
        <v>73</v>
      </c>
      <c r="E218" s="28" t="s">
        <v>25</v>
      </c>
    </row>
    <row r="219" spans="1:5" s="18" customFormat="1" ht="22.5" customHeight="1">
      <c r="A219" s="9">
        <v>41808</v>
      </c>
      <c r="B219" s="20">
        <f>191.19*1.15</f>
        <v>219.86849999999998</v>
      </c>
      <c r="C219" s="27" t="s">
        <v>378</v>
      </c>
      <c r="D219" s="2" t="s">
        <v>281</v>
      </c>
      <c r="E219" s="27" t="s">
        <v>24</v>
      </c>
    </row>
    <row r="220" spans="1:5" ht="22.5" customHeight="1">
      <c r="A220" s="9">
        <v>41808</v>
      </c>
      <c r="B220" s="20">
        <f>430.84*1.15</f>
        <v>495.46599999999995</v>
      </c>
      <c r="C220" s="27" t="s">
        <v>378</v>
      </c>
      <c r="D220" s="12" t="s">
        <v>273</v>
      </c>
      <c r="E220" s="27" t="s">
        <v>314</v>
      </c>
    </row>
    <row r="221" spans="1:5" s="50" customFormat="1" ht="22.5" customHeight="1">
      <c r="A221" s="9">
        <v>41814</v>
      </c>
      <c r="B221" s="20">
        <f>390.59*1.15</f>
        <v>449.17849999999993</v>
      </c>
      <c r="C221" s="27" t="s">
        <v>345</v>
      </c>
      <c r="D221" s="12" t="s">
        <v>273</v>
      </c>
      <c r="E221" s="27" t="s">
        <v>302</v>
      </c>
    </row>
    <row r="222" spans="1:5" s="49" customFormat="1" ht="22.5" customHeight="1">
      <c r="A222" s="93">
        <v>41816</v>
      </c>
      <c r="B222" s="20">
        <f>191.17*1.15</f>
        <v>219.84549999999996</v>
      </c>
      <c r="C222" s="27" t="s">
        <v>353</v>
      </c>
      <c r="D222" s="12" t="s">
        <v>273</v>
      </c>
      <c r="E222" s="27" t="s">
        <v>309</v>
      </c>
    </row>
    <row r="223" spans="1:5" ht="22.5" customHeight="1">
      <c r="A223" s="184" t="s">
        <v>138</v>
      </c>
      <c r="B223" s="188">
        <f>SUM(B210:B222)</f>
        <v>3866.9519999999998</v>
      </c>
      <c r="C223" s="28"/>
      <c r="D223" s="12"/>
      <c r="E223" s="28"/>
    </row>
    <row r="224" spans="1:5" ht="22.5" customHeight="1">
      <c r="A224" s="9"/>
      <c r="B224" s="20"/>
      <c r="C224" s="27"/>
      <c r="E224" s="27"/>
    </row>
    <row r="225" spans="1:5" s="50" customFormat="1" ht="22.5" customHeight="1">
      <c r="A225" s="9"/>
      <c r="B225" s="20"/>
      <c r="C225" s="27"/>
      <c r="D225" s="2"/>
      <c r="E225" s="27"/>
    </row>
    <row r="226" spans="1:5" ht="22.5" customHeight="1">
      <c r="A226" s="9"/>
      <c r="B226" s="20"/>
      <c r="C226" s="27"/>
      <c r="E226" s="29"/>
    </row>
    <row r="227" spans="1:5" s="50" customFormat="1" ht="22.5" customHeight="1">
      <c r="A227" s="14"/>
      <c r="B227" s="20"/>
      <c r="C227" s="27"/>
      <c r="D227" s="2"/>
      <c r="E227" s="27"/>
    </row>
    <row r="228" spans="1:5" ht="22.5" customHeight="1">
      <c r="A228" s="9"/>
      <c r="B228" s="20"/>
      <c r="C228" s="27"/>
      <c r="E228" s="27"/>
    </row>
    <row r="229" spans="1:5" s="18" customFormat="1" ht="22.5" customHeight="1">
      <c r="A229" s="13"/>
      <c r="B229" s="20"/>
      <c r="C229" s="27"/>
      <c r="D229" s="2"/>
      <c r="E229" s="27"/>
    </row>
    <row r="230" spans="1:5" s="50" customFormat="1" ht="22.5" customHeight="1">
      <c r="A230" s="9"/>
      <c r="B230" s="20"/>
      <c r="C230" s="27"/>
      <c r="D230" s="2"/>
      <c r="E230" s="27"/>
    </row>
    <row r="231" spans="1:5" s="50" customFormat="1" ht="22.5" customHeight="1">
      <c r="A231" s="9"/>
      <c r="B231" s="21"/>
      <c r="C231" s="28"/>
      <c r="D231" s="12"/>
      <c r="E231" s="28"/>
    </row>
    <row r="232" spans="1:5" s="50" customFormat="1" ht="22.5" customHeight="1">
      <c r="A232" s="9"/>
      <c r="B232" s="20"/>
      <c r="C232" s="27"/>
      <c r="D232" s="2"/>
      <c r="E232" s="27"/>
    </row>
    <row r="233" spans="1:5" ht="22.5" customHeight="1">
      <c r="A233" s="9"/>
      <c r="C233" s="27"/>
      <c r="E233" s="27"/>
    </row>
    <row r="234" spans="1:5" ht="22.5" customHeight="1">
      <c r="A234" s="9"/>
      <c r="B234" s="26"/>
      <c r="C234" s="28"/>
      <c r="D234" s="12"/>
      <c r="E234" s="28"/>
    </row>
    <row r="235" spans="1:5" ht="22.5" customHeight="1">
      <c r="A235" s="9"/>
      <c r="B235" s="21"/>
      <c r="C235" s="28"/>
      <c r="D235" s="12"/>
      <c r="E235" s="28"/>
    </row>
    <row r="236" spans="1:5" ht="22.5" customHeight="1">
      <c r="A236" s="15"/>
      <c r="B236" s="22"/>
      <c r="C236" s="17"/>
      <c r="D236" s="17"/>
      <c r="E236" s="17"/>
    </row>
    <row r="237" spans="1:5" ht="22.5" customHeight="1">
      <c r="A237" s="13"/>
      <c r="B237" s="22"/>
      <c r="C237" s="17"/>
      <c r="D237" s="17"/>
      <c r="E237" s="17"/>
    </row>
    <row r="238" spans="1:5" ht="22.5" customHeight="1">
      <c r="A238" s="15"/>
      <c r="B238" s="32"/>
      <c r="C238" s="17"/>
      <c r="D238" s="17"/>
      <c r="E238" s="17"/>
    </row>
    <row r="239" spans="1:5" s="50" customFormat="1" ht="22.5" customHeight="1">
      <c r="A239" s="14"/>
      <c r="B239" s="22"/>
      <c r="C239" s="17"/>
      <c r="D239" s="17"/>
      <c r="E239" s="17"/>
    </row>
    <row r="240" spans="1:5" ht="22.5" customHeight="1">
      <c r="A240" s="50"/>
      <c r="B240"/>
      <c r="C240"/>
      <c r="D240"/>
      <c r="E240"/>
    </row>
    <row r="241" spans="1:2" ht="22.5" customHeight="1">
      <c r="A241" s="31"/>
      <c r="B241" s="2"/>
    </row>
    <row r="242" spans="1:5" s="50" customFormat="1" ht="22.5" customHeight="1">
      <c r="A242" s="31"/>
      <c r="B242" s="2"/>
      <c r="C242" s="2"/>
      <c r="D242" s="2"/>
      <c r="E242" s="2"/>
    </row>
    <row r="243" spans="1:2" ht="22.5" customHeight="1">
      <c r="A243" s="31"/>
      <c r="B243" s="2"/>
    </row>
    <row r="244" spans="1:5" ht="22.5" customHeight="1">
      <c r="A244" s="50"/>
      <c r="B244"/>
      <c r="C244"/>
      <c r="D244"/>
      <c r="E244"/>
    </row>
    <row r="245" spans="1:5" ht="22.5" customHeight="1">
      <c r="A245" s="50"/>
      <c r="B245"/>
      <c r="C245"/>
      <c r="D245"/>
      <c r="E245"/>
    </row>
    <row r="246" spans="1:5" ht="22.5" customHeight="1">
      <c r="A246" s="18"/>
      <c r="B246" s="18"/>
      <c r="C246" s="18"/>
      <c r="D246" s="18"/>
      <c r="E246" s="18"/>
    </row>
    <row r="247" spans="1:5" s="18" customFormat="1" ht="22.5" customHeight="1">
      <c r="A247" s="31"/>
      <c r="B247" s="2"/>
      <c r="C247" s="2"/>
      <c r="D247" s="2"/>
      <c r="E247" s="2"/>
    </row>
    <row r="248" spans="1:2" ht="22.5" customHeight="1">
      <c r="A248" s="31"/>
      <c r="B248" s="2"/>
    </row>
    <row r="249" spans="1:5" ht="22.5" customHeight="1">
      <c r="A249" s="50"/>
      <c r="B249"/>
      <c r="C249"/>
      <c r="D249"/>
      <c r="E249"/>
    </row>
    <row r="250" spans="1:5" ht="22.5" customHeight="1">
      <c r="A250" s="50"/>
      <c r="B250"/>
      <c r="C250"/>
      <c r="D250"/>
      <c r="E250"/>
    </row>
    <row r="251" spans="2:5" s="50" customFormat="1" ht="22.5" customHeight="1">
      <c r="B251"/>
      <c r="C251"/>
      <c r="D251"/>
      <c r="E251"/>
    </row>
    <row r="252" spans="1:2" ht="22.5" customHeight="1">
      <c r="A252" s="31"/>
      <c r="B252" s="2"/>
    </row>
    <row r="253" spans="2:5" s="50" customFormat="1" ht="22.5" customHeight="1">
      <c r="B253"/>
      <c r="C253"/>
      <c r="D253"/>
      <c r="E253"/>
    </row>
    <row r="254" spans="2:5" s="50" customFormat="1" ht="22.5" customHeight="1">
      <c r="B254"/>
      <c r="C254"/>
      <c r="D254"/>
      <c r="E254"/>
    </row>
    <row r="255" spans="1:2" ht="22.5" customHeight="1">
      <c r="A255" s="31"/>
      <c r="B255" s="2"/>
    </row>
    <row r="256" spans="1:2" ht="22.5" customHeight="1">
      <c r="A256" s="31"/>
      <c r="B256" s="2"/>
    </row>
    <row r="257" spans="1:5" ht="22.5" customHeight="1">
      <c r="A257" s="18"/>
      <c r="B257" s="18"/>
      <c r="C257" s="18"/>
      <c r="D257" s="18"/>
      <c r="E257" s="18"/>
    </row>
    <row r="258" spans="1:5" ht="22.5" customHeight="1">
      <c r="A258" s="50"/>
      <c r="B258"/>
      <c r="C258"/>
      <c r="D258"/>
      <c r="E258"/>
    </row>
    <row r="262" spans="1:5" s="50" customFormat="1" ht="22.5" customHeight="1">
      <c r="A262" s="2"/>
      <c r="B262" s="24"/>
      <c r="C262" s="2"/>
      <c r="D262" s="2"/>
      <c r="E262" s="2"/>
    </row>
    <row r="263" spans="1:11" s="50" customFormat="1" ht="22.5" customHeight="1">
      <c r="A263" s="2"/>
      <c r="B263" s="24"/>
      <c r="C263" s="2"/>
      <c r="D263" s="2"/>
      <c r="E263" s="2"/>
      <c r="F263"/>
      <c r="G263"/>
      <c r="H263"/>
      <c r="I263"/>
      <c r="J263"/>
      <c r="K263"/>
    </row>
    <row r="264" spans="6:11" ht="22.5" customHeight="1">
      <c r="F264" s="2"/>
      <c r="G264" s="2"/>
      <c r="H264" s="2"/>
      <c r="I264" s="2"/>
      <c r="J264" s="2"/>
      <c r="K264" s="2"/>
    </row>
    <row r="265" spans="6:11" ht="22.5" customHeight="1">
      <c r="F265" s="2"/>
      <c r="G265" s="2"/>
      <c r="H265" s="2"/>
      <c r="I265" s="2"/>
      <c r="J265" s="2"/>
      <c r="K265" s="2"/>
    </row>
    <row r="266" spans="6:11" ht="22.5" customHeight="1">
      <c r="F266" s="2"/>
      <c r="G266" s="2"/>
      <c r="H266" s="2"/>
      <c r="I266" s="2"/>
      <c r="J266" s="2"/>
      <c r="K266" s="2"/>
    </row>
    <row r="267" spans="1:11" s="50" customFormat="1" ht="22.5" customHeight="1">
      <c r="A267" s="2"/>
      <c r="B267" s="24"/>
      <c r="C267" s="2"/>
      <c r="D267" s="2"/>
      <c r="E267" s="2"/>
      <c r="F267"/>
      <c r="G267"/>
      <c r="H267"/>
      <c r="I267"/>
      <c r="J267"/>
      <c r="K267"/>
    </row>
    <row r="268" spans="1:11" s="50" customFormat="1" ht="22.5" customHeight="1">
      <c r="A268" s="2"/>
      <c r="B268" s="24"/>
      <c r="C268" s="2"/>
      <c r="D268" s="2"/>
      <c r="E268" s="2"/>
      <c r="F268"/>
      <c r="G268"/>
      <c r="H268"/>
      <c r="I268"/>
      <c r="J268"/>
      <c r="K268"/>
    </row>
    <row r="269" spans="1:5" s="18" customFormat="1" ht="22.5" customHeight="1">
      <c r="A269" s="2"/>
      <c r="B269" s="24"/>
      <c r="C269" s="2"/>
      <c r="D269" s="2"/>
      <c r="E269" s="2"/>
    </row>
    <row r="270" spans="6:11" ht="22.5" customHeight="1">
      <c r="F270" s="2"/>
      <c r="G270" s="2"/>
      <c r="H270" s="2"/>
      <c r="I270" s="2"/>
      <c r="J270" s="2"/>
      <c r="K270" s="2"/>
    </row>
    <row r="271" spans="6:11" ht="22.5" customHeight="1">
      <c r="F271" s="2"/>
      <c r="G271" s="2"/>
      <c r="H271" s="2"/>
      <c r="I271" s="2"/>
      <c r="J271" s="2"/>
      <c r="K271" s="2"/>
    </row>
    <row r="272" spans="1:11" s="50" customFormat="1" ht="22.5" customHeight="1">
      <c r="A272" s="2"/>
      <c r="B272" s="24"/>
      <c r="C272" s="2"/>
      <c r="D272" s="2"/>
      <c r="E272" s="2"/>
      <c r="F272"/>
      <c r="G272"/>
      <c r="H272"/>
      <c r="I272"/>
      <c r="J272"/>
      <c r="K272"/>
    </row>
    <row r="273" spans="1:11" s="50" customFormat="1" ht="22.5" customHeight="1">
      <c r="A273" s="2"/>
      <c r="B273" s="24"/>
      <c r="C273" s="2"/>
      <c r="D273" s="2"/>
      <c r="E273" s="2"/>
      <c r="F273"/>
      <c r="G273"/>
      <c r="H273"/>
      <c r="I273"/>
      <c r="J273"/>
      <c r="K273"/>
    </row>
    <row r="274" spans="1:11" s="50" customFormat="1" ht="22.5" customHeight="1">
      <c r="A274" s="2"/>
      <c r="B274" s="24"/>
      <c r="C274" s="2"/>
      <c r="D274" s="2"/>
      <c r="E274" s="2"/>
      <c r="F274"/>
      <c r="G274"/>
      <c r="H274"/>
      <c r="I274"/>
      <c r="J274"/>
      <c r="K274"/>
    </row>
    <row r="275" spans="6:11" ht="22.5" customHeight="1">
      <c r="F275" s="2"/>
      <c r="G275" s="2"/>
      <c r="H275" s="2"/>
      <c r="I275" s="2"/>
      <c r="J275" s="2"/>
      <c r="K275" s="2"/>
    </row>
    <row r="276" spans="1:11" s="50" customFormat="1" ht="22.5" customHeight="1">
      <c r="A276" s="2"/>
      <c r="B276" s="24"/>
      <c r="C276" s="2"/>
      <c r="D276" s="2"/>
      <c r="E276" s="2"/>
      <c r="F276"/>
      <c r="G276"/>
      <c r="H276"/>
      <c r="I276"/>
      <c r="J276"/>
      <c r="K276"/>
    </row>
    <row r="277" spans="1:11" s="50" customFormat="1" ht="22.5" customHeight="1">
      <c r="A277" s="2"/>
      <c r="B277" s="24"/>
      <c r="C277" s="2"/>
      <c r="D277" s="2"/>
      <c r="E277" s="2"/>
      <c r="F277"/>
      <c r="G277"/>
      <c r="H277"/>
      <c r="I277"/>
      <c r="J277"/>
      <c r="K277"/>
    </row>
    <row r="278" spans="6:11" ht="22.5" customHeight="1">
      <c r="F278" s="2"/>
      <c r="G278" s="2"/>
      <c r="H278" s="2"/>
      <c r="I278" s="2"/>
      <c r="J278" s="2"/>
      <c r="K278" s="2"/>
    </row>
    <row r="279" spans="6:11" ht="22.5" customHeight="1">
      <c r="F279" s="2"/>
      <c r="G279" s="2"/>
      <c r="H279" s="2"/>
      <c r="I279" s="2"/>
      <c r="J279" s="2"/>
      <c r="K279" s="2"/>
    </row>
    <row r="280" spans="1:5" s="18" customFormat="1" ht="22.5" customHeight="1">
      <c r="A280" s="2"/>
      <c r="B280" s="24"/>
      <c r="C280" s="2"/>
      <c r="D280" s="2"/>
      <c r="E280" s="2"/>
    </row>
    <row r="281" spans="1:11" s="50" customFormat="1" ht="22.5" customHeight="1">
      <c r="A281" s="2"/>
      <c r="B281" s="24"/>
      <c r="C281" s="2"/>
      <c r="D281" s="2"/>
      <c r="E281" s="2"/>
      <c r="F281"/>
      <c r="G281"/>
      <c r="H281"/>
      <c r="I281"/>
      <c r="J281"/>
      <c r="K281"/>
    </row>
    <row r="284" spans="1:5" s="50" customFormat="1" ht="22.5" customHeight="1">
      <c r="A284" s="2"/>
      <c r="B284" s="24"/>
      <c r="C284" s="2"/>
      <c r="D284" s="2"/>
      <c r="E284" s="2"/>
    </row>
    <row r="285" spans="1:5" s="50" customFormat="1" ht="22.5" customHeight="1">
      <c r="A285" s="2"/>
      <c r="B285" s="24"/>
      <c r="C285" s="2"/>
      <c r="D285" s="2"/>
      <c r="E285" s="2"/>
    </row>
    <row r="290" spans="1:5" s="50" customFormat="1" ht="22.5" customHeight="1">
      <c r="A290" s="2"/>
      <c r="B290" s="24"/>
      <c r="C290" s="2"/>
      <c r="D290" s="2"/>
      <c r="E290" s="2"/>
    </row>
    <row r="296" spans="1:5" s="50" customFormat="1" ht="22.5" customHeight="1">
      <c r="A296" s="2"/>
      <c r="B296" s="24"/>
      <c r="C296" s="2"/>
      <c r="D296" s="2"/>
      <c r="E296" s="2"/>
    </row>
  </sheetData>
  <sheetProtection/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zoomScalePageLayoutView="0" workbookViewId="0" topLeftCell="A76">
      <selection activeCell="H92" sqref="H92"/>
    </sheetView>
  </sheetViews>
  <sheetFormatPr defaultColWidth="9.140625" defaultRowHeight="12.75"/>
  <cols>
    <col min="1" max="1" width="27.28125" style="2" customWidth="1"/>
    <col min="2" max="2" width="31.140625" style="24" bestFit="1" customWidth="1"/>
    <col min="3" max="3" width="58.00390625" style="2" bestFit="1" customWidth="1"/>
    <col min="4" max="4" width="27.140625" style="2" customWidth="1"/>
    <col min="5" max="5" width="12.8515625" style="2" customWidth="1"/>
    <col min="6" max="6" width="9.140625" style="50" customWidth="1"/>
    <col min="7" max="7" width="10.140625" style="68" bestFit="1" customWidth="1"/>
    <col min="8" max="8" width="6.57421875" style="50" bestFit="1" customWidth="1"/>
    <col min="9" max="9" width="52.140625" style="50" bestFit="1" customWidth="1"/>
    <col min="10" max="10" width="13.8515625" style="50" bestFit="1" customWidth="1"/>
    <col min="11" max="11" width="9.7109375" style="50" bestFit="1" customWidth="1"/>
    <col min="12" max="46" width="9.140625" style="50" customWidth="1"/>
  </cols>
  <sheetData>
    <row r="1" spans="1:46" s="1" customFormat="1" ht="36" customHeight="1">
      <c r="A1" s="157" t="s">
        <v>334</v>
      </c>
      <c r="B1" s="201" t="s">
        <v>21</v>
      </c>
      <c r="C1" s="201"/>
      <c r="D1" s="31"/>
      <c r="F1" s="31"/>
      <c r="G1" s="65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s="7" customFormat="1" ht="35.25" customHeight="1">
      <c r="A2" s="159" t="s">
        <v>335</v>
      </c>
      <c r="B2" s="156" t="s">
        <v>20</v>
      </c>
      <c r="C2" s="155" t="str">
        <f>Travel!C2</f>
        <v>Period 01/07/13 - 05/02/2014</v>
      </c>
      <c r="D2" s="11"/>
      <c r="F2" s="49"/>
      <c r="G2" s="6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 s="5" customFormat="1" ht="35.25" customHeight="1">
      <c r="A3" s="35" t="s">
        <v>10</v>
      </c>
      <c r="B3" s="48" t="s">
        <v>1</v>
      </c>
      <c r="F3" s="18"/>
      <c r="G3" s="6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6" customFormat="1" ht="12.75" customHeight="1">
      <c r="A4" s="6" t="s">
        <v>2</v>
      </c>
      <c r="B4" s="25" t="s">
        <v>3</v>
      </c>
      <c r="C4" s="6" t="s">
        <v>11</v>
      </c>
      <c r="D4" s="6" t="s">
        <v>12</v>
      </c>
      <c r="E4" s="6" t="s">
        <v>6</v>
      </c>
      <c r="F4" s="49"/>
      <c r="G4" s="66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11" ht="24.75" customHeight="1">
      <c r="A5" s="96">
        <v>41487</v>
      </c>
      <c r="B5" s="89">
        <v>471</v>
      </c>
      <c r="C5" s="114" t="s">
        <v>179</v>
      </c>
      <c r="D5" s="28" t="s">
        <v>39</v>
      </c>
      <c r="E5" s="28" t="s">
        <v>22</v>
      </c>
      <c r="G5" s="96"/>
      <c r="H5" s="73"/>
      <c r="I5" s="72"/>
      <c r="J5" s="62"/>
      <c r="K5" s="100"/>
    </row>
    <row r="6" spans="1:46" s="2" customFormat="1" ht="24.75" customHeight="1">
      <c r="A6" s="96">
        <v>41488</v>
      </c>
      <c r="B6" s="89">
        <v>31</v>
      </c>
      <c r="C6" s="114" t="s">
        <v>51</v>
      </c>
      <c r="D6" s="28" t="s">
        <v>60</v>
      </c>
      <c r="E6" s="28" t="s">
        <v>63</v>
      </c>
      <c r="F6" s="31"/>
      <c r="G6" s="96"/>
      <c r="H6" s="73"/>
      <c r="I6" s="72"/>
      <c r="J6" s="62"/>
      <c r="K6" s="10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s="2" customFormat="1" ht="24.75" customHeight="1">
      <c r="A7" s="96">
        <v>41495</v>
      </c>
      <c r="B7" s="89">
        <v>23.9</v>
      </c>
      <c r="C7" s="114" t="s">
        <v>180</v>
      </c>
      <c r="D7" s="28" t="s">
        <v>62</v>
      </c>
      <c r="E7" s="28" t="s">
        <v>64</v>
      </c>
      <c r="F7" s="49"/>
      <c r="G7" s="96"/>
      <c r="H7" s="73"/>
      <c r="I7" s="72"/>
      <c r="J7" s="64"/>
      <c r="K7" s="8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</row>
    <row r="8" spans="1:46" s="2" customFormat="1" ht="24.75" customHeight="1">
      <c r="A8" s="96">
        <v>41499</v>
      </c>
      <c r="B8" s="89">
        <v>10.2</v>
      </c>
      <c r="C8" s="114" t="s">
        <v>55</v>
      </c>
      <c r="D8" s="28" t="s">
        <v>61</v>
      </c>
      <c r="E8" s="28" t="s">
        <v>25</v>
      </c>
      <c r="F8" s="31"/>
      <c r="G8" s="96"/>
      <c r="H8" s="73"/>
      <c r="I8" s="72"/>
      <c r="J8" s="62"/>
      <c r="K8" s="10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 s="2" customFormat="1" ht="24.75" customHeight="1">
      <c r="A9" s="96">
        <v>41499</v>
      </c>
      <c r="B9" s="89">
        <v>106.9</v>
      </c>
      <c r="C9" s="114" t="s">
        <v>56</v>
      </c>
      <c r="D9" s="28" t="s">
        <v>60</v>
      </c>
      <c r="E9" s="28" t="s">
        <v>25</v>
      </c>
      <c r="F9" s="31"/>
      <c r="G9" s="96"/>
      <c r="H9" s="73"/>
      <c r="I9" s="72"/>
      <c r="J9" s="100"/>
      <c r="K9" s="10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s="2" customFormat="1" ht="22.5" customHeight="1">
      <c r="A10" s="96">
        <v>41501</v>
      </c>
      <c r="B10" s="89">
        <v>17</v>
      </c>
      <c r="C10" s="81" t="s">
        <v>58</v>
      </c>
      <c r="D10" s="28" t="s">
        <v>61</v>
      </c>
      <c r="E10" s="28" t="s">
        <v>22</v>
      </c>
      <c r="F10" s="30"/>
      <c r="G10" s="96"/>
      <c r="H10" s="73"/>
      <c r="I10" s="72"/>
      <c r="J10" s="100"/>
      <c r="K10" s="10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s="2" customFormat="1" ht="22.5" customHeight="1">
      <c r="A11" s="96">
        <v>41514</v>
      </c>
      <c r="B11" s="89">
        <v>60</v>
      </c>
      <c r="C11" s="81" t="s">
        <v>139</v>
      </c>
      <c r="D11" s="28" t="s">
        <v>60</v>
      </c>
      <c r="E11" s="28" t="s">
        <v>22</v>
      </c>
      <c r="F11" s="30"/>
      <c r="G11" s="96"/>
      <c r="H11" s="73"/>
      <c r="I11" s="72"/>
      <c r="J11" s="100"/>
      <c r="K11" s="10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s="2" customFormat="1" ht="22.5" customHeight="1">
      <c r="A12" s="96">
        <v>41516</v>
      </c>
      <c r="B12" s="154">
        <v>8</v>
      </c>
      <c r="C12" s="81" t="s">
        <v>183</v>
      </c>
      <c r="D12" s="28" t="s">
        <v>61</v>
      </c>
      <c r="E12" s="28" t="s">
        <v>22</v>
      </c>
      <c r="F12" s="30"/>
      <c r="G12" s="96"/>
      <c r="H12" s="73"/>
      <c r="I12" s="72"/>
      <c r="J12" s="100"/>
      <c r="K12" s="10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2" customFormat="1" ht="22.5" customHeight="1">
      <c r="A13" s="96">
        <v>41530</v>
      </c>
      <c r="B13" s="154">
        <v>48.5</v>
      </c>
      <c r="C13" s="81" t="s">
        <v>66</v>
      </c>
      <c r="D13" s="28" t="s">
        <v>60</v>
      </c>
      <c r="E13" s="28" t="s">
        <v>25</v>
      </c>
      <c r="F13" s="30"/>
      <c r="G13" s="96"/>
      <c r="H13" s="73"/>
      <c r="I13" s="81"/>
      <c r="J13" s="100"/>
      <c r="K13" s="10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s="2" customFormat="1" ht="22.5" customHeight="1">
      <c r="A14" s="96">
        <v>41535</v>
      </c>
      <c r="B14" s="154">
        <v>87.7</v>
      </c>
      <c r="C14" s="81" t="s">
        <v>184</v>
      </c>
      <c r="D14" s="28" t="s">
        <v>60</v>
      </c>
      <c r="E14" s="28" t="s">
        <v>22</v>
      </c>
      <c r="F14" s="30"/>
      <c r="G14" s="96"/>
      <c r="H14" s="73"/>
      <c r="I14" s="72"/>
      <c r="J14" s="100"/>
      <c r="K14" s="10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s="2" customFormat="1" ht="22.5" customHeight="1">
      <c r="A15" s="96">
        <v>41536</v>
      </c>
      <c r="B15" s="154">
        <v>38.76</v>
      </c>
      <c r="C15" s="81" t="s">
        <v>69</v>
      </c>
      <c r="D15" s="28" t="s">
        <v>72</v>
      </c>
      <c r="E15" s="28" t="s">
        <v>22</v>
      </c>
      <c r="F15" s="30"/>
      <c r="G15" s="96"/>
      <c r="H15" s="73"/>
      <c r="I15" s="72"/>
      <c r="J15" s="100"/>
      <c r="K15" s="10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s="2" customFormat="1" ht="22.5" customHeight="1">
      <c r="A16" s="96">
        <v>41544</v>
      </c>
      <c r="B16" s="154">
        <v>69</v>
      </c>
      <c r="C16" s="81" t="s">
        <v>71</v>
      </c>
      <c r="D16" s="115" t="s">
        <v>60</v>
      </c>
      <c r="E16" s="28" t="s">
        <v>22</v>
      </c>
      <c r="F16" s="30"/>
      <c r="G16" s="96"/>
      <c r="H16" s="73"/>
      <c r="I16" s="72"/>
      <c r="J16" s="100"/>
      <c r="K16" s="10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s="2" customFormat="1" ht="22.5" customHeight="1">
      <c r="A17" s="96">
        <v>41557</v>
      </c>
      <c r="B17" s="161">
        <v>7.8</v>
      </c>
      <c r="C17" s="117" t="s">
        <v>77</v>
      </c>
      <c r="D17" s="28" t="s">
        <v>61</v>
      </c>
      <c r="E17" s="28" t="s">
        <v>22</v>
      </c>
      <c r="F17" s="86"/>
      <c r="G17" s="96"/>
      <c r="H17" s="73"/>
      <c r="I17" s="100"/>
      <c r="J17" s="100"/>
      <c r="K17" s="10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s="2" customFormat="1" ht="22.5" customHeight="1">
      <c r="A18" s="96">
        <v>41577</v>
      </c>
      <c r="B18" s="161">
        <v>221</v>
      </c>
      <c r="C18" s="117" t="s">
        <v>81</v>
      </c>
      <c r="D18" s="28" t="s">
        <v>60</v>
      </c>
      <c r="E18" s="28" t="s">
        <v>22</v>
      </c>
      <c r="F18" s="30"/>
      <c r="G18" s="74"/>
      <c r="H18" s="70"/>
      <c r="I18" s="71"/>
      <c r="J18" s="12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s="2" customFormat="1" ht="22.5" customHeight="1">
      <c r="A19" s="96">
        <v>41590</v>
      </c>
      <c r="B19" s="161">
        <v>20.9</v>
      </c>
      <c r="C19" s="118" t="s">
        <v>185</v>
      </c>
      <c r="D19" s="28" t="s">
        <v>61</v>
      </c>
      <c r="E19" s="28" t="s">
        <v>22</v>
      </c>
      <c r="F19" s="30"/>
      <c r="G19" s="74"/>
      <c r="H19" s="70"/>
      <c r="I19" s="71"/>
      <c r="J19" s="1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s="2" customFormat="1" ht="22.5" customHeight="1">
      <c r="A20" s="96">
        <v>41592</v>
      </c>
      <c r="B20" s="154">
        <v>8</v>
      </c>
      <c r="C20" s="81" t="s">
        <v>84</v>
      </c>
      <c r="D20" s="28" t="s">
        <v>61</v>
      </c>
      <c r="E20" s="28" t="s">
        <v>22</v>
      </c>
      <c r="F20" s="30"/>
      <c r="G20" s="74"/>
      <c r="H20" s="70"/>
      <c r="I20" s="71"/>
      <c r="J20" s="1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s="2" customFormat="1" ht="22.5" customHeight="1">
      <c r="A21" s="96">
        <v>41612</v>
      </c>
      <c r="B21" s="89">
        <v>71</v>
      </c>
      <c r="C21" s="114" t="s">
        <v>193</v>
      </c>
      <c r="D21" s="28" t="s">
        <v>60</v>
      </c>
      <c r="E21" s="28" t="s">
        <v>22</v>
      </c>
      <c r="F21" s="30"/>
      <c r="G21" s="74"/>
      <c r="H21" s="70"/>
      <c r="I21" s="71"/>
      <c r="J21" s="1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2" customFormat="1" ht="22.5" customHeight="1">
      <c r="A22" s="96">
        <v>41620</v>
      </c>
      <c r="B22" s="89">
        <v>133</v>
      </c>
      <c r="C22" s="114" t="s">
        <v>327</v>
      </c>
      <c r="D22" s="28" t="s">
        <v>60</v>
      </c>
      <c r="E22" s="28" t="s">
        <v>22</v>
      </c>
      <c r="F22" s="30"/>
      <c r="G22" s="74"/>
      <c r="H22" s="70"/>
      <c r="I22" s="71"/>
      <c r="J22" s="12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11" s="49" customFormat="1" ht="22.5" customHeight="1">
      <c r="A23" s="119">
        <v>41656</v>
      </c>
      <c r="B23" s="164">
        <v>114.5</v>
      </c>
      <c r="C23" s="40" t="s">
        <v>194</v>
      </c>
      <c r="D23" s="28" t="s">
        <v>60</v>
      </c>
      <c r="E23" s="28" t="s">
        <v>22</v>
      </c>
      <c r="G23" s="9"/>
      <c r="H23" s="88"/>
      <c r="I23" s="82"/>
      <c r="J23" s="82"/>
      <c r="K23" s="64"/>
    </row>
    <row r="24" spans="1:11" s="49" customFormat="1" ht="22.5" customHeight="1">
      <c r="A24" s="119">
        <v>41660</v>
      </c>
      <c r="B24" s="164">
        <v>244.5</v>
      </c>
      <c r="C24" s="40" t="s">
        <v>195</v>
      </c>
      <c r="D24" s="28" t="s">
        <v>60</v>
      </c>
      <c r="E24" s="28" t="s">
        <v>137</v>
      </c>
      <c r="G24" s="9"/>
      <c r="H24" s="88"/>
      <c r="I24" s="82"/>
      <c r="J24" s="82"/>
      <c r="K24" s="64"/>
    </row>
    <row r="25" spans="1:46" s="2" customFormat="1" ht="22.5" customHeight="1">
      <c r="A25" s="119">
        <v>41667</v>
      </c>
      <c r="B25" s="161">
        <f>22.17*1.15</f>
        <v>25.4955</v>
      </c>
      <c r="C25" s="117" t="s">
        <v>199</v>
      </c>
      <c r="D25" s="28" t="s">
        <v>60</v>
      </c>
      <c r="E25" s="28" t="s">
        <v>22</v>
      </c>
      <c r="F25" s="30"/>
      <c r="G25" s="74"/>
      <c r="H25" s="70"/>
      <c r="I25" s="71"/>
      <c r="J25" s="1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s="2" customFormat="1" ht="22.5" customHeight="1">
      <c r="A26" s="119">
        <v>41669</v>
      </c>
      <c r="B26" s="161">
        <f>138.13*1.15</f>
        <v>158.84949999999998</v>
      </c>
      <c r="C26" s="117" t="s">
        <v>152</v>
      </c>
      <c r="D26" s="28" t="s">
        <v>39</v>
      </c>
      <c r="E26" s="28" t="s">
        <v>24</v>
      </c>
      <c r="F26" s="30"/>
      <c r="G26" s="74"/>
      <c r="H26" s="70"/>
      <c r="I26" s="71"/>
      <c r="J26" s="1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s="2" customFormat="1" ht="22.5" customHeight="1">
      <c r="A27" s="119">
        <v>41669</v>
      </c>
      <c r="B27" s="161">
        <v>12</v>
      </c>
      <c r="C27" s="117" t="s">
        <v>324</v>
      </c>
      <c r="D27" s="28" t="s">
        <v>60</v>
      </c>
      <c r="E27" s="28" t="s">
        <v>24</v>
      </c>
      <c r="F27" s="30"/>
      <c r="G27" s="74"/>
      <c r="H27" s="70"/>
      <c r="I27" s="71"/>
      <c r="J27" s="1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s="11" customFormat="1" ht="24.75" customHeight="1">
      <c r="A28" s="56" t="s">
        <v>91</v>
      </c>
      <c r="B28" s="58">
        <f>SUM(B5:B27)</f>
        <v>1989.005</v>
      </c>
      <c r="C28" s="34"/>
      <c r="D28" s="34"/>
      <c r="E28" s="41"/>
      <c r="F28" s="31"/>
      <c r="G28" s="95"/>
      <c r="H28" s="61"/>
      <c r="I28" s="71"/>
      <c r="J28" s="12"/>
      <c r="K28" s="42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1:46" s="11" customFormat="1" ht="24.75" customHeight="1">
      <c r="A29" s="56"/>
      <c r="B29" s="43"/>
      <c r="C29" s="34"/>
      <c r="D29" s="34"/>
      <c r="E29" s="41"/>
      <c r="F29" s="31"/>
      <c r="G29" s="46"/>
      <c r="H29" s="70"/>
      <c r="I29" s="71"/>
      <c r="J29" s="42"/>
      <c r="K29" s="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1:46" s="2" customFormat="1" ht="24.75" customHeight="1">
      <c r="A30" s="36" t="s">
        <v>10</v>
      </c>
      <c r="B30" s="37" t="s">
        <v>23</v>
      </c>
      <c r="C30" s="4"/>
      <c r="D30" s="4"/>
      <c r="E30" s="4"/>
      <c r="F30" s="31"/>
      <c r="G30" s="110"/>
      <c r="H30" s="70"/>
      <c r="I30" s="7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s="2" customFormat="1" ht="24.75" customHeight="1">
      <c r="A31" s="6" t="s">
        <v>2</v>
      </c>
      <c r="B31" s="25" t="s">
        <v>3</v>
      </c>
      <c r="C31" s="6" t="s">
        <v>11</v>
      </c>
      <c r="D31" s="6" t="s">
        <v>12</v>
      </c>
      <c r="E31" s="6" t="s">
        <v>6</v>
      </c>
      <c r="F31" s="31"/>
      <c r="G31" s="74"/>
      <c r="H31" s="70"/>
      <c r="I31" s="71"/>
      <c r="J31" s="12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2" customFormat="1" ht="24.75" customHeight="1">
      <c r="A32" s="9">
        <v>41472</v>
      </c>
      <c r="B32" s="178">
        <v>173.64999999999998</v>
      </c>
      <c r="C32" s="2" t="s">
        <v>89</v>
      </c>
      <c r="D32" s="2" t="s">
        <v>60</v>
      </c>
      <c r="E32" s="2" t="s">
        <v>22</v>
      </c>
      <c r="F32" s="31"/>
      <c r="G32" s="46"/>
      <c r="H32" s="99"/>
      <c r="I32" s="100"/>
      <c r="J32" s="100"/>
      <c r="K32" s="9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s="2" customFormat="1" ht="24.75" customHeight="1">
      <c r="A33" s="9">
        <v>41484</v>
      </c>
      <c r="B33" s="178">
        <v>89.69999999999999</v>
      </c>
      <c r="C33" s="2" t="s">
        <v>174</v>
      </c>
      <c r="D33" s="2" t="s">
        <v>60</v>
      </c>
      <c r="E33" s="2" t="s">
        <v>22</v>
      </c>
      <c r="F33" s="31"/>
      <c r="G33" s="46"/>
      <c r="H33" s="99"/>
      <c r="I33" s="100"/>
      <c r="J33" s="100"/>
      <c r="K33" s="96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s="2" customFormat="1" ht="24.75" customHeight="1">
      <c r="A34" s="9">
        <v>41541</v>
      </c>
      <c r="B34" s="178">
        <v>27.9105</v>
      </c>
      <c r="C34" s="2" t="s">
        <v>175</v>
      </c>
      <c r="D34" s="2" t="s">
        <v>60</v>
      </c>
      <c r="E34" s="2" t="s">
        <v>22</v>
      </c>
      <c r="F34" s="31"/>
      <c r="G34" s="46"/>
      <c r="H34" s="99"/>
      <c r="I34" s="100"/>
      <c r="J34" s="100"/>
      <c r="K34" s="9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256" s="2" customFormat="1" ht="24.75" customHeight="1">
      <c r="A35" s="9">
        <v>41547</v>
      </c>
      <c r="B35" s="178">
        <v>112.69999999999999</v>
      </c>
      <c r="C35" s="2" t="s">
        <v>176</v>
      </c>
      <c r="D35" s="2" t="s">
        <v>88</v>
      </c>
      <c r="E35" s="2" t="s">
        <v>22</v>
      </c>
      <c r="F35" s="52"/>
      <c r="G35" s="46"/>
      <c r="H35" s="73"/>
      <c r="I35" s="72"/>
      <c r="J35" s="64"/>
      <c r="K35" s="98"/>
      <c r="L35" s="53"/>
      <c r="M35" s="54"/>
      <c r="N35" s="52"/>
      <c r="O35" s="53"/>
      <c r="P35" s="53"/>
      <c r="Q35" s="54"/>
      <c r="R35" s="52"/>
      <c r="S35" s="53"/>
      <c r="T35" s="53"/>
      <c r="U35" s="54"/>
      <c r="V35" s="52"/>
      <c r="W35" s="53"/>
      <c r="X35" s="53"/>
      <c r="Y35" s="54"/>
      <c r="Z35" s="52"/>
      <c r="AA35" s="53"/>
      <c r="AB35" s="53"/>
      <c r="AC35" s="54"/>
      <c r="AD35" s="52"/>
      <c r="AE35" s="53"/>
      <c r="AF35" s="53"/>
      <c r="AG35" s="54"/>
      <c r="AH35" s="52"/>
      <c r="AI35" s="53"/>
      <c r="AJ35" s="53"/>
      <c r="AK35" s="54"/>
      <c r="AL35" s="52"/>
      <c r="AM35" s="53"/>
      <c r="AN35" s="53"/>
      <c r="AO35" s="54"/>
      <c r="AP35" s="52"/>
      <c r="AQ35" s="53"/>
      <c r="AR35" s="53"/>
      <c r="AS35" s="54"/>
      <c r="AT35" s="52"/>
      <c r="AU35" s="34"/>
      <c r="AV35" s="34"/>
      <c r="AW35" s="41"/>
      <c r="AX35" s="33"/>
      <c r="AY35" s="34"/>
      <c r="AZ35" s="34"/>
      <c r="BA35" s="41"/>
      <c r="BB35" s="33"/>
      <c r="BC35" s="34"/>
      <c r="BD35" s="34"/>
      <c r="BE35" s="41"/>
      <c r="BF35" s="33"/>
      <c r="BG35" s="34"/>
      <c r="BH35" s="34"/>
      <c r="BI35" s="41"/>
      <c r="BJ35" s="33"/>
      <c r="BK35" s="34"/>
      <c r="BL35" s="34"/>
      <c r="BM35" s="41"/>
      <c r="BN35" s="33"/>
      <c r="BO35" s="34"/>
      <c r="BP35" s="34"/>
      <c r="BQ35" s="41"/>
      <c r="BR35" s="33"/>
      <c r="BS35" s="34"/>
      <c r="BT35" s="34"/>
      <c r="BU35" s="41"/>
      <c r="BV35" s="33"/>
      <c r="BW35" s="34"/>
      <c r="BX35" s="34"/>
      <c r="BY35" s="41"/>
      <c r="BZ35" s="33"/>
      <c r="CA35" s="34"/>
      <c r="CB35" s="34"/>
      <c r="CC35" s="41"/>
      <c r="CD35" s="33"/>
      <c r="CE35" s="34"/>
      <c r="CF35" s="34"/>
      <c r="CG35" s="41"/>
      <c r="CH35" s="33"/>
      <c r="CI35" s="34"/>
      <c r="CJ35" s="34"/>
      <c r="CK35" s="41"/>
      <c r="CL35" s="33"/>
      <c r="CM35" s="34"/>
      <c r="CN35" s="34"/>
      <c r="CO35" s="41"/>
      <c r="CP35" s="33"/>
      <c r="CQ35" s="34"/>
      <c r="CR35" s="34"/>
      <c r="CS35" s="41"/>
      <c r="CT35" s="33"/>
      <c r="CU35" s="34"/>
      <c r="CV35" s="34"/>
      <c r="CW35" s="41"/>
      <c r="CX35" s="33"/>
      <c r="CY35" s="34"/>
      <c r="CZ35" s="34"/>
      <c r="DA35" s="41"/>
      <c r="DB35" s="33"/>
      <c r="DC35" s="34"/>
      <c r="DD35" s="34"/>
      <c r="DE35" s="41"/>
      <c r="DF35" s="33"/>
      <c r="DG35" s="34"/>
      <c r="DH35" s="34"/>
      <c r="DI35" s="41"/>
      <c r="DJ35" s="33"/>
      <c r="DK35" s="34"/>
      <c r="DL35" s="34"/>
      <c r="DM35" s="41"/>
      <c r="DN35" s="33"/>
      <c r="DO35" s="34"/>
      <c r="DP35" s="34"/>
      <c r="DQ35" s="41"/>
      <c r="DR35" s="33"/>
      <c r="DS35" s="34"/>
      <c r="DT35" s="34"/>
      <c r="DU35" s="41"/>
      <c r="DV35" s="33"/>
      <c r="DW35" s="34"/>
      <c r="DX35" s="34"/>
      <c r="DY35" s="41"/>
      <c r="DZ35" s="33"/>
      <c r="EA35" s="34"/>
      <c r="EB35" s="34"/>
      <c r="EC35" s="41"/>
      <c r="ED35" s="33"/>
      <c r="EE35" s="34"/>
      <c r="EF35" s="34"/>
      <c r="EG35" s="41"/>
      <c r="EH35" s="33"/>
      <c r="EI35" s="34"/>
      <c r="EJ35" s="34"/>
      <c r="EK35" s="41"/>
      <c r="EL35" s="33"/>
      <c r="EM35" s="34"/>
      <c r="EN35" s="34"/>
      <c r="EO35" s="41"/>
      <c r="EP35" s="33"/>
      <c r="EQ35" s="34"/>
      <c r="ER35" s="34"/>
      <c r="ES35" s="41"/>
      <c r="ET35" s="33"/>
      <c r="EU35" s="34"/>
      <c r="EV35" s="34"/>
      <c r="EW35" s="41"/>
      <c r="EX35" s="33"/>
      <c r="EY35" s="34"/>
      <c r="EZ35" s="34"/>
      <c r="FA35" s="41"/>
      <c r="FB35" s="33"/>
      <c r="FC35" s="34"/>
      <c r="FD35" s="34"/>
      <c r="FE35" s="41"/>
      <c r="FF35" s="33"/>
      <c r="FG35" s="34"/>
      <c r="FH35" s="34"/>
      <c r="FI35" s="41"/>
      <c r="FJ35" s="33"/>
      <c r="FK35" s="34"/>
      <c r="FL35" s="34"/>
      <c r="FM35" s="41"/>
      <c r="FN35" s="33"/>
      <c r="FO35" s="34"/>
      <c r="FP35" s="34"/>
      <c r="FQ35" s="41"/>
      <c r="FR35" s="33"/>
      <c r="FS35" s="34"/>
      <c r="FT35" s="34"/>
      <c r="FU35" s="41"/>
      <c r="FV35" s="33"/>
      <c r="FW35" s="34"/>
      <c r="FX35" s="34"/>
      <c r="FY35" s="41"/>
      <c r="FZ35" s="33"/>
      <c r="GA35" s="34"/>
      <c r="GB35" s="34"/>
      <c r="GC35" s="41"/>
      <c r="GD35" s="33"/>
      <c r="GE35" s="34"/>
      <c r="GF35" s="34"/>
      <c r="GG35" s="41"/>
      <c r="GH35" s="33"/>
      <c r="GI35" s="34"/>
      <c r="GJ35" s="34"/>
      <c r="GK35" s="41"/>
      <c r="GL35" s="33"/>
      <c r="GM35" s="34"/>
      <c r="GN35" s="34"/>
      <c r="GO35" s="41"/>
      <c r="GP35" s="33"/>
      <c r="GQ35" s="34"/>
      <c r="GR35" s="34"/>
      <c r="GS35" s="41"/>
      <c r="GT35" s="33"/>
      <c r="GU35" s="34"/>
      <c r="GV35" s="34"/>
      <c r="GW35" s="41"/>
      <c r="GX35" s="33"/>
      <c r="GY35" s="34"/>
      <c r="GZ35" s="34"/>
      <c r="HA35" s="41"/>
      <c r="HB35" s="33"/>
      <c r="HC35" s="34"/>
      <c r="HD35" s="34"/>
      <c r="HE35" s="41"/>
      <c r="HF35" s="33"/>
      <c r="HG35" s="34"/>
      <c r="HH35" s="34"/>
      <c r="HI35" s="41"/>
      <c r="HJ35" s="33"/>
      <c r="HK35" s="34"/>
      <c r="HL35" s="34"/>
      <c r="HM35" s="41"/>
      <c r="HN35" s="33"/>
      <c r="HO35" s="34"/>
      <c r="HP35" s="34"/>
      <c r="HQ35" s="41"/>
      <c r="HR35" s="33"/>
      <c r="HS35" s="34"/>
      <c r="HT35" s="34"/>
      <c r="HU35" s="41"/>
      <c r="HV35" s="33"/>
      <c r="HW35" s="34"/>
      <c r="HX35" s="34"/>
      <c r="HY35" s="41"/>
      <c r="HZ35" s="33"/>
      <c r="IA35" s="34"/>
      <c r="IB35" s="34"/>
      <c r="IC35" s="41"/>
      <c r="ID35" s="33"/>
      <c r="IE35" s="34"/>
      <c r="IF35" s="34"/>
      <c r="IG35" s="41"/>
      <c r="IH35" s="33"/>
      <c r="II35" s="34"/>
      <c r="IJ35" s="34"/>
      <c r="IK35" s="41"/>
      <c r="IL35" s="33"/>
      <c r="IM35" s="34"/>
      <c r="IN35" s="34"/>
      <c r="IO35" s="41"/>
      <c r="IP35" s="33"/>
      <c r="IQ35" s="34"/>
      <c r="IR35" s="34"/>
      <c r="IS35" s="41"/>
      <c r="IT35" s="33"/>
      <c r="IU35" s="34"/>
      <c r="IV35" s="34"/>
    </row>
    <row r="36" spans="1:46" s="2" customFormat="1" ht="24.75" customHeight="1">
      <c r="A36" s="9">
        <v>41535</v>
      </c>
      <c r="B36" s="178">
        <v>1170.6999999999998</v>
      </c>
      <c r="C36" s="2" t="s">
        <v>177</v>
      </c>
      <c r="D36" s="2" t="s">
        <v>178</v>
      </c>
      <c r="E36" s="2" t="s">
        <v>22</v>
      </c>
      <c r="F36" s="31"/>
      <c r="G36" s="46"/>
      <c r="H36" s="73"/>
      <c r="I36" s="72"/>
      <c r="J36" s="62"/>
      <c r="K36" s="9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1:46" s="2" customFormat="1" ht="24.75" customHeight="1">
      <c r="A37" s="9">
        <v>41561</v>
      </c>
      <c r="B37" s="178">
        <v>55.83249999999999</v>
      </c>
      <c r="C37" s="2" t="s">
        <v>186</v>
      </c>
      <c r="D37" s="2" t="s">
        <v>62</v>
      </c>
      <c r="E37" s="2" t="s">
        <v>22</v>
      </c>
      <c r="F37" s="31"/>
      <c r="G37" s="46"/>
      <c r="H37" s="73"/>
      <c r="I37" s="72"/>
      <c r="J37" s="64"/>
      <c r="K37" s="9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s="2" customFormat="1" ht="24.75" customHeight="1">
      <c r="A38" s="9">
        <v>41561</v>
      </c>
      <c r="B38" s="178">
        <v>15.375499999999997</v>
      </c>
      <c r="C38" s="2" t="s">
        <v>181</v>
      </c>
      <c r="D38" s="2" t="s">
        <v>62</v>
      </c>
      <c r="E38" s="2" t="s">
        <v>22</v>
      </c>
      <c r="F38" s="50"/>
      <c r="G38" s="46"/>
      <c r="H38" s="73"/>
      <c r="I38" s="72"/>
      <c r="J38" s="64"/>
      <c r="K38" s="9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1:256" s="2" customFormat="1" ht="24.75" customHeight="1">
      <c r="A39" s="9">
        <v>41578</v>
      </c>
      <c r="B39" s="178">
        <v>78.19999999999999</v>
      </c>
      <c r="C39" s="2" t="s">
        <v>182</v>
      </c>
      <c r="D39" s="2" t="s">
        <v>60</v>
      </c>
      <c r="E39" s="2" t="s">
        <v>22</v>
      </c>
      <c r="F39" s="52"/>
      <c r="G39" s="46"/>
      <c r="H39" s="73"/>
      <c r="I39" s="72"/>
      <c r="J39" s="64"/>
      <c r="K39" s="98"/>
      <c r="L39" s="53"/>
      <c r="M39" s="54"/>
      <c r="N39" s="52"/>
      <c r="O39" s="53"/>
      <c r="P39" s="53"/>
      <c r="Q39" s="54"/>
      <c r="R39" s="52"/>
      <c r="S39" s="53"/>
      <c r="T39" s="53"/>
      <c r="U39" s="54"/>
      <c r="V39" s="52"/>
      <c r="W39" s="53"/>
      <c r="X39" s="53"/>
      <c r="Y39" s="54"/>
      <c r="Z39" s="52"/>
      <c r="AA39" s="53"/>
      <c r="AB39" s="53"/>
      <c r="AC39" s="54"/>
      <c r="AD39" s="52"/>
      <c r="AE39" s="53"/>
      <c r="AF39" s="53"/>
      <c r="AG39" s="54"/>
      <c r="AH39" s="52"/>
      <c r="AI39" s="53"/>
      <c r="AJ39" s="53"/>
      <c r="AK39" s="54"/>
      <c r="AL39" s="52"/>
      <c r="AM39" s="53"/>
      <c r="AN39" s="53"/>
      <c r="AO39" s="54"/>
      <c r="AP39" s="52"/>
      <c r="AQ39" s="53"/>
      <c r="AR39" s="53"/>
      <c r="AS39" s="54"/>
      <c r="AT39" s="52"/>
      <c r="AU39" s="34"/>
      <c r="AV39" s="34"/>
      <c r="AW39" s="41"/>
      <c r="AX39" s="33"/>
      <c r="AY39" s="34"/>
      <c r="AZ39" s="34"/>
      <c r="BA39" s="41"/>
      <c r="BB39" s="33"/>
      <c r="BC39" s="34"/>
      <c r="BD39" s="34"/>
      <c r="BE39" s="41"/>
      <c r="BF39" s="33"/>
      <c r="BG39" s="34"/>
      <c r="BH39" s="34"/>
      <c r="BI39" s="41"/>
      <c r="BJ39" s="33"/>
      <c r="BK39" s="34"/>
      <c r="BL39" s="34"/>
      <c r="BM39" s="41"/>
      <c r="BN39" s="33"/>
      <c r="BO39" s="34"/>
      <c r="BP39" s="34"/>
      <c r="BQ39" s="41"/>
      <c r="BR39" s="33"/>
      <c r="BS39" s="34"/>
      <c r="BT39" s="34"/>
      <c r="BU39" s="41"/>
      <c r="BV39" s="33"/>
      <c r="BW39" s="34"/>
      <c r="BX39" s="34"/>
      <c r="BY39" s="41"/>
      <c r="BZ39" s="33"/>
      <c r="CA39" s="34"/>
      <c r="CB39" s="34"/>
      <c r="CC39" s="41"/>
      <c r="CD39" s="33"/>
      <c r="CE39" s="34"/>
      <c r="CF39" s="34"/>
      <c r="CG39" s="41"/>
      <c r="CH39" s="33"/>
      <c r="CI39" s="34"/>
      <c r="CJ39" s="34"/>
      <c r="CK39" s="41"/>
      <c r="CL39" s="33"/>
      <c r="CM39" s="34"/>
      <c r="CN39" s="34"/>
      <c r="CO39" s="41"/>
      <c r="CP39" s="33"/>
      <c r="CQ39" s="34"/>
      <c r="CR39" s="34"/>
      <c r="CS39" s="41"/>
      <c r="CT39" s="33"/>
      <c r="CU39" s="34"/>
      <c r="CV39" s="34"/>
      <c r="CW39" s="41"/>
      <c r="CX39" s="33"/>
      <c r="CY39" s="34"/>
      <c r="CZ39" s="34"/>
      <c r="DA39" s="41"/>
      <c r="DB39" s="33"/>
      <c r="DC39" s="34"/>
      <c r="DD39" s="34"/>
      <c r="DE39" s="41"/>
      <c r="DF39" s="33"/>
      <c r="DG39" s="34"/>
      <c r="DH39" s="34"/>
      <c r="DI39" s="41"/>
      <c r="DJ39" s="33"/>
      <c r="DK39" s="34"/>
      <c r="DL39" s="34"/>
      <c r="DM39" s="41"/>
      <c r="DN39" s="33"/>
      <c r="DO39" s="34"/>
      <c r="DP39" s="34"/>
      <c r="DQ39" s="41"/>
      <c r="DR39" s="33"/>
      <c r="DS39" s="34"/>
      <c r="DT39" s="34"/>
      <c r="DU39" s="41"/>
      <c r="DV39" s="33"/>
      <c r="DW39" s="34"/>
      <c r="DX39" s="34"/>
      <c r="DY39" s="41"/>
      <c r="DZ39" s="33"/>
      <c r="EA39" s="34"/>
      <c r="EB39" s="34"/>
      <c r="EC39" s="41"/>
      <c r="ED39" s="33"/>
      <c r="EE39" s="34"/>
      <c r="EF39" s="34"/>
      <c r="EG39" s="41"/>
      <c r="EH39" s="33"/>
      <c r="EI39" s="34"/>
      <c r="EJ39" s="34"/>
      <c r="EK39" s="41"/>
      <c r="EL39" s="33"/>
      <c r="EM39" s="34"/>
      <c r="EN39" s="34"/>
      <c r="EO39" s="41"/>
      <c r="EP39" s="33"/>
      <c r="EQ39" s="34"/>
      <c r="ER39" s="34"/>
      <c r="ES39" s="41"/>
      <c r="ET39" s="33"/>
      <c r="EU39" s="34"/>
      <c r="EV39" s="34"/>
      <c r="EW39" s="41"/>
      <c r="EX39" s="33"/>
      <c r="EY39" s="34"/>
      <c r="EZ39" s="34"/>
      <c r="FA39" s="41"/>
      <c r="FB39" s="33"/>
      <c r="FC39" s="34"/>
      <c r="FD39" s="34"/>
      <c r="FE39" s="41"/>
      <c r="FF39" s="33"/>
      <c r="FG39" s="34"/>
      <c r="FH39" s="34"/>
      <c r="FI39" s="41"/>
      <c r="FJ39" s="33"/>
      <c r="FK39" s="34"/>
      <c r="FL39" s="34"/>
      <c r="FM39" s="41"/>
      <c r="FN39" s="33"/>
      <c r="FO39" s="34"/>
      <c r="FP39" s="34"/>
      <c r="FQ39" s="41"/>
      <c r="FR39" s="33"/>
      <c r="FS39" s="34"/>
      <c r="FT39" s="34"/>
      <c r="FU39" s="41"/>
      <c r="FV39" s="33"/>
      <c r="FW39" s="34"/>
      <c r="FX39" s="34"/>
      <c r="FY39" s="41"/>
      <c r="FZ39" s="33"/>
      <c r="GA39" s="34"/>
      <c r="GB39" s="34"/>
      <c r="GC39" s="41"/>
      <c r="GD39" s="33"/>
      <c r="GE39" s="34"/>
      <c r="GF39" s="34"/>
      <c r="GG39" s="41"/>
      <c r="GH39" s="33"/>
      <c r="GI39" s="34"/>
      <c r="GJ39" s="34"/>
      <c r="GK39" s="41"/>
      <c r="GL39" s="33"/>
      <c r="GM39" s="34"/>
      <c r="GN39" s="34"/>
      <c r="GO39" s="41"/>
      <c r="GP39" s="33"/>
      <c r="GQ39" s="34"/>
      <c r="GR39" s="34"/>
      <c r="GS39" s="41"/>
      <c r="GT39" s="33"/>
      <c r="GU39" s="34"/>
      <c r="GV39" s="34"/>
      <c r="GW39" s="41"/>
      <c r="GX39" s="33"/>
      <c r="GY39" s="34"/>
      <c r="GZ39" s="34"/>
      <c r="HA39" s="41"/>
      <c r="HB39" s="33"/>
      <c r="HC39" s="34"/>
      <c r="HD39" s="34"/>
      <c r="HE39" s="41"/>
      <c r="HF39" s="33"/>
      <c r="HG39" s="34"/>
      <c r="HH39" s="34"/>
      <c r="HI39" s="41"/>
      <c r="HJ39" s="33"/>
      <c r="HK39" s="34"/>
      <c r="HL39" s="34"/>
      <c r="HM39" s="41"/>
      <c r="HN39" s="33"/>
      <c r="HO39" s="34"/>
      <c r="HP39" s="34"/>
      <c r="HQ39" s="41"/>
      <c r="HR39" s="33"/>
      <c r="HS39" s="34"/>
      <c r="HT39" s="34"/>
      <c r="HU39" s="41"/>
      <c r="HV39" s="33"/>
      <c r="HW39" s="34"/>
      <c r="HX39" s="34"/>
      <c r="HY39" s="41"/>
      <c r="HZ39" s="33"/>
      <c r="IA39" s="34"/>
      <c r="IB39" s="34"/>
      <c r="IC39" s="41"/>
      <c r="ID39" s="33"/>
      <c r="IE39" s="34"/>
      <c r="IF39" s="34"/>
      <c r="IG39" s="41"/>
      <c r="IH39" s="33"/>
      <c r="II39" s="34"/>
      <c r="IJ39" s="34"/>
      <c r="IK39" s="41"/>
      <c r="IL39" s="33"/>
      <c r="IM39" s="34"/>
      <c r="IN39" s="34"/>
      <c r="IO39" s="41"/>
      <c r="IP39" s="33"/>
      <c r="IQ39" s="34"/>
      <c r="IR39" s="34"/>
      <c r="IS39" s="41"/>
      <c r="IT39" s="33"/>
      <c r="IU39" s="34"/>
      <c r="IV39" s="34"/>
    </row>
    <row r="40" spans="1:256" s="2" customFormat="1" ht="24.75" customHeight="1">
      <c r="A40" s="9">
        <v>41619</v>
      </c>
      <c r="B40" s="178">
        <v>373.405</v>
      </c>
      <c r="C40" s="2" t="s">
        <v>187</v>
      </c>
      <c r="D40" s="2" t="s">
        <v>90</v>
      </c>
      <c r="E40" s="2" t="s">
        <v>22</v>
      </c>
      <c r="F40" s="52"/>
      <c r="G40" s="46"/>
      <c r="H40" s="73"/>
      <c r="I40" s="72"/>
      <c r="J40" s="64"/>
      <c r="K40" s="98"/>
      <c r="L40" s="63"/>
      <c r="M40" s="54"/>
      <c r="N40" s="52"/>
      <c r="O40" s="53"/>
      <c r="P40" s="53"/>
      <c r="Q40" s="54"/>
      <c r="R40" s="52"/>
      <c r="S40" s="53"/>
      <c r="T40" s="53"/>
      <c r="U40" s="54"/>
      <c r="V40" s="52"/>
      <c r="W40" s="53"/>
      <c r="X40" s="53"/>
      <c r="Y40" s="54"/>
      <c r="Z40" s="52"/>
      <c r="AA40" s="53"/>
      <c r="AB40" s="53"/>
      <c r="AC40" s="54"/>
      <c r="AD40" s="52"/>
      <c r="AE40" s="53"/>
      <c r="AF40" s="53"/>
      <c r="AG40" s="54"/>
      <c r="AH40" s="52"/>
      <c r="AI40" s="53"/>
      <c r="AJ40" s="53"/>
      <c r="AK40" s="54"/>
      <c r="AL40" s="52"/>
      <c r="AM40" s="53"/>
      <c r="AN40" s="53"/>
      <c r="AO40" s="54"/>
      <c r="AP40" s="52"/>
      <c r="AQ40" s="53"/>
      <c r="AR40" s="53"/>
      <c r="AS40" s="54"/>
      <c r="AT40" s="52"/>
      <c r="AU40" s="34"/>
      <c r="AV40" s="34"/>
      <c r="AW40" s="41"/>
      <c r="AX40" s="33"/>
      <c r="AY40" s="34"/>
      <c r="AZ40" s="34"/>
      <c r="BA40" s="41"/>
      <c r="BB40" s="33"/>
      <c r="BC40" s="34"/>
      <c r="BD40" s="34"/>
      <c r="BE40" s="41"/>
      <c r="BF40" s="33"/>
      <c r="BG40" s="34"/>
      <c r="BH40" s="34"/>
      <c r="BI40" s="41"/>
      <c r="BJ40" s="33"/>
      <c r="BK40" s="34"/>
      <c r="BL40" s="34"/>
      <c r="BM40" s="41"/>
      <c r="BN40" s="33"/>
      <c r="BO40" s="34"/>
      <c r="BP40" s="34"/>
      <c r="BQ40" s="41"/>
      <c r="BR40" s="33"/>
      <c r="BS40" s="34"/>
      <c r="BT40" s="34"/>
      <c r="BU40" s="41"/>
      <c r="BV40" s="33"/>
      <c r="BW40" s="34"/>
      <c r="BX40" s="34"/>
      <c r="BY40" s="41"/>
      <c r="BZ40" s="33"/>
      <c r="CA40" s="34"/>
      <c r="CB40" s="34"/>
      <c r="CC40" s="41"/>
      <c r="CD40" s="33"/>
      <c r="CE40" s="34"/>
      <c r="CF40" s="34"/>
      <c r="CG40" s="41"/>
      <c r="CH40" s="33"/>
      <c r="CI40" s="34"/>
      <c r="CJ40" s="34"/>
      <c r="CK40" s="41"/>
      <c r="CL40" s="33"/>
      <c r="CM40" s="34"/>
      <c r="CN40" s="34"/>
      <c r="CO40" s="41"/>
      <c r="CP40" s="33"/>
      <c r="CQ40" s="34"/>
      <c r="CR40" s="34"/>
      <c r="CS40" s="41"/>
      <c r="CT40" s="33"/>
      <c r="CU40" s="34"/>
      <c r="CV40" s="34"/>
      <c r="CW40" s="41"/>
      <c r="CX40" s="33"/>
      <c r="CY40" s="34"/>
      <c r="CZ40" s="34"/>
      <c r="DA40" s="41"/>
      <c r="DB40" s="33"/>
      <c r="DC40" s="34"/>
      <c r="DD40" s="34"/>
      <c r="DE40" s="41"/>
      <c r="DF40" s="33"/>
      <c r="DG40" s="34"/>
      <c r="DH40" s="34"/>
      <c r="DI40" s="41"/>
      <c r="DJ40" s="33"/>
      <c r="DK40" s="34"/>
      <c r="DL40" s="34"/>
      <c r="DM40" s="41"/>
      <c r="DN40" s="33"/>
      <c r="DO40" s="34"/>
      <c r="DP40" s="34"/>
      <c r="DQ40" s="41"/>
      <c r="DR40" s="33"/>
      <c r="DS40" s="34"/>
      <c r="DT40" s="34"/>
      <c r="DU40" s="41"/>
      <c r="DV40" s="33"/>
      <c r="DW40" s="34"/>
      <c r="DX40" s="34"/>
      <c r="DY40" s="41"/>
      <c r="DZ40" s="33"/>
      <c r="EA40" s="34"/>
      <c r="EB40" s="34"/>
      <c r="EC40" s="41"/>
      <c r="ED40" s="33"/>
      <c r="EE40" s="34"/>
      <c r="EF40" s="34"/>
      <c r="EG40" s="41"/>
      <c r="EH40" s="33"/>
      <c r="EI40" s="34"/>
      <c r="EJ40" s="34"/>
      <c r="EK40" s="41"/>
      <c r="EL40" s="33"/>
      <c r="EM40" s="34"/>
      <c r="EN40" s="34"/>
      <c r="EO40" s="41"/>
      <c r="EP40" s="33"/>
      <c r="EQ40" s="34"/>
      <c r="ER40" s="34"/>
      <c r="ES40" s="41"/>
      <c r="ET40" s="33"/>
      <c r="EU40" s="34"/>
      <c r="EV40" s="34"/>
      <c r="EW40" s="41"/>
      <c r="EX40" s="33"/>
      <c r="EY40" s="34"/>
      <c r="EZ40" s="34"/>
      <c r="FA40" s="41"/>
      <c r="FB40" s="33"/>
      <c r="FC40" s="34"/>
      <c r="FD40" s="34"/>
      <c r="FE40" s="41"/>
      <c r="FF40" s="33"/>
      <c r="FG40" s="34"/>
      <c r="FH40" s="34"/>
      <c r="FI40" s="41"/>
      <c r="FJ40" s="33"/>
      <c r="FK40" s="34"/>
      <c r="FL40" s="34"/>
      <c r="FM40" s="41"/>
      <c r="FN40" s="33"/>
      <c r="FO40" s="34"/>
      <c r="FP40" s="34"/>
      <c r="FQ40" s="41"/>
      <c r="FR40" s="33"/>
      <c r="FS40" s="34"/>
      <c r="FT40" s="34"/>
      <c r="FU40" s="41"/>
      <c r="FV40" s="33"/>
      <c r="FW40" s="34"/>
      <c r="FX40" s="34"/>
      <c r="FY40" s="41"/>
      <c r="FZ40" s="33"/>
      <c r="GA40" s="34"/>
      <c r="GB40" s="34"/>
      <c r="GC40" s="41"/>
      <c r="GD40" s="33"/>
      <c r="GE40" s="34"/>
      <c r="GF40" s="34"/>
      <c r="GG40" s="41"/>
      <c r="GH40" s="33"/>
      <c r="GI40" s="34"/>
      <c r="GJ40" s="34"/>
      <c r="GK40" s="41"/>
      <c r="GL40" s="33"/>
      <c r="GM40" s="34"/>
      <c r="GN40" s="34"/>
      <c r="GO40" s="41"/>
      <c r="GP40" s="33"/>
      <c r="GQ40" s="34"/>
      <c r="GR40" s="34"/>
      <c r="GS40" s="41"/>
      <c r="GT40" s="33"/>
      <c r="GU40" s="34"/>
      <c r="GV40" s="34"/>
      <c r="GW40" s="41"/>
      <c r="GX40" s="33"/>
      <c r="GY40" s="34"/>
      <c r="GZ40" s="34"/>
      <c r="HA40" s="41"/>
      <c r="HB40" s="33"/>
      <c r="HC40" s="34"/>
      <c r="HD40" s="34"/>
      <c r="HE40" s="41"/>
      <c r="HF40" s="33"/>
      <c r="HG40" s="34"/>
      <c r="HH40" s="34"/>
      <c r="HI40" s="41"/>
      <c r="HJ40" s="33"/>
      <c r="HK40" s="34"/>
      <c r="HL40" s="34"/>
      <c r="HM40" s="41"/>
      <c r="HN40" s="33"/>
      <c r="HO40" s="34"/>
      <c r="HP40" s="34"/>
      <c r="HQ40" s="41"/>
      <c r="HR40" s="33"/>
      <c r="HS40" s="34"/>
      <c r="HT40" s="34"/>
      <c r="HU40" s="41"/>
      <c r="HV40" s="33"/>
      <c r="HW40" s="34"/>
      <c r="HX40" s="34"/>
      <c r="HY40" s="41"/>
      <c r="HZ40" s="33"/>
      <c r="IA40" s="34"/>
      <c r="IB40" s="34"/>
      <c r="IC40" s="41"/>
      <c r="ID40" s="33"/>
      <c r="IE40" s="34"/>
      <c r="IF40" s="34"/>
      <c r="IG40" s="41"/>
      <c r="IH40" s="33"/>
      <c r="II40" s="34"/>
      <c r="IJ40" s="34"/>
      <c r="IK40" s="41"/>
      <c r="IL40" s="33"/>
      <c r="IM40" s="34"/>
      <c r="IN40" s="34"/>
      <c r="IO40" s="41"/>
      <c r="IP40" s="33"/>
      <c r="IQ40" s="34"/>
      <c r="IR40" s="34"/>
      <c r="IS40" s="41"/>
      <c r="IT40" s="33"/>
      <c r="IU40" s="34"/>
      <c r="IV40" s="34"/>
    </row>
    <row r="41" spans="1:46" s="8" customFormat="1" ht="18" customHeight="1">
      <c r="A41" s="9">
        <v>41628</v>
      </c>
      <c r="B41" s="178">
        <v>259.1295</v>
      </c>
      <c r="C41" s="2" t="s">
        <v>188</v>
      </c>
      <c r="D41" s="2" t="s">
        <v>62</v>
      </c>
      <c r="E41" s="2" t="s">
        <v>22</v>
      </c>
      <c r="F41" s="50"/>
      <c r="G41" s="46"/>
      <c r="H41" s="73"/>
      <c r="I41" s="62"/>
      <c r="J41" s="62"/>
      <c r="K41" s="97"/>
      <c r="L41" s="6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</row>
    <row r="42" spans="1:3" ht="24.75" customHeight="1">
      <c r="A42" s="56" t="s">
        <v>91</v>
      </c>
      <c r="B42" s="189">
        <f>SUM(B32:B41)</f>
        <v>2356.603</v>
      </c>
      <c r="C42" s="87"/>
    </row>
    <row r="43" spans="1:3" ht="24.75" customHeight="1">
      <c r="A43" s="56"/>
      <c r="B43" s="92"/>
      <c r="C43" s="87"/>
    </row>
    <row r="44" spans="1:3" ht="24.75" customHeight="1">
      <c r="A44" s="56"/>
      <c r="B44" s="92"/>
      <c r="C44" s="87"/>
    </row>
    <row r="45" spans="1:3" ht="24.75" customHeight="1">
      <c r="A45" s="159" t="s">
        <v>360</v>
      </c>
      <c r="B45" s="168" t="s">
        <v>157</v>
      </c>
      <c r="C45" s="169" t="s">
        <v>338</v>
      </c>
    </row>
    <row r="46" spans="1:5" ht="24.75" customHeight="1">
      <c r="A46" s="35" t="s">
        <v>10</v>
      </c>
      <c r="B46" s="48" t="s">
        <v>1</v>
      </c>
      <c r="C46" s="5"/>
      <c r="D46" s="5"/>
      <c r="E46" s="5"/>
    </row>
    <row r="47" spans="1:5" ht="12.75">
      <c r="A47" s="6" t="s">
        <v>2</v>
      </c>
      <c r="B47" s="25" t="s">
        <v>3</v>
      </c>
      <c r="C47" s="6" t="s">
        <v>11</v>
      </c>
      <c r="D47" s="6" t="s">
        <v>12</v>
      </c>
      <c r="E47" s="6" t="s">
        <v>6</v>
      </c>
    </row>
    <row r="48" spans="1:5" ht="22.5" customHeight="1">
      <c r="A48" s="119">
        <v>41669</v>
      </c>
      <c r="B48" s="174">
        <f>7.83*1.15</f>
        <v>9.0045</v>
      </c>
      <c r="C48" s="42" t="s">
        <v>346</v>
      </c>
      <c r="D48" s="42" t="s">
        <v>61</v>
      </c>
      <c r="E48" s="82" t="s">
        <v>22</v>
      </c>
    </row>
    <row r="49" spans="1:5" ht="22.5" customHeight="1">
      <c r="A49" s="119">
        <v>41669</v>
      </c>
      <c r="B49" s="174">
        <f>6.95*1.15</f>
        <v>7.9925</v>
      </c>
      <c r="C49" s="42" t="s">
        <v>346</v>
      </c>
      <c r="D49" s="42" t="s">
        <v>61</v>
      </c>
      <c r="E49" s="82" t="s">
        <v>22</v>
      </c>
    </row>
    <row r="50" spans="1:5" ht="22.5" customHeight="1">
      <c r="A50" s="119">
        <v>41673</v>
      </c>
      <c r="B50" s="174">
        <f>5.65*1.15</f>
        <v>6.4975</v>
      </c>
      <c r="C50" s="42" t="s">
        <v>190</v>
      </c>
      <c r="D50" s="42" t="s">
        <v>61</v>
      </c>
      <c r="E50" s="82" t="s">
        <v>22</v>
      </c>
    </row>
    <row r="51" spans="1:5" ht="22.5" customHeight="1">
      <c r="A51" s="175">
        <v>41680</v>
      </c>
      <c r="B51" s="176">
        <v>129.95</v>
      </c>
      <c r="C51" s="177" t="s">
        <v>189</v>
      </c>
      <c r="D51" s="82" t="s">
        <v>60</v>
      </c>
      <c r="E51" s="82" t="s">
        <v>22</v>
      </c>
    </row>
    <row r="52" spans="1:5" ht="22.5" customHeight="1">
      <c r="A52" s="119">
        <v>41682</v>
      </c>
      <c r="B52" s="174">
        <f>32*1.15</f>
        <v>36.8</v>
      </c>
      <c r="C52" s="42" t="s">
        <v>210</v>
      </c>
      <c r="D52" s="42" t="s">
        <v>191</v>
      </c>
      <c r="E52" s="82" t="s">
        <v>22</v>
      </c>
    </row>
    <row r="53" spans="1:5" ht="22.5" customHeight="1">
      <c r="A53" s="119">
        <v>41683</v>
      </c>
      <c r="B53" s="174">
        <f>7.92*1.15</f>
        <v>9.107999999999999</v>
      </c>
      <c r="C53" s="42" t="s">
        <v>192</v>
      </c>
      <c r="D53" s="42" t="s">
        <v>61</v>
      </c>
      <c r="E53" s="82" t="s">
        <v>22</v>
      </c>
    </row>
    <row r="54" spans="1:5" ht="25.5">
      <c r="A54" s="96">
        <v>41697</v>
      </c>
      <c r="B54" s="89">
        <v>74</v>
      </c>
      <c r="C54" s="94" t="s">
        <v>203</v>
      </c>
      <c r="D54" s="125" t="s">
        <v>60</v>
      </c>
      <c r="E54" s="125" t="s">
        <v>22</v>
      </c>
    </row>
    <row r="55" spans="1:5" ht="22.5" customHeight="1">
      <c r="A55" s="179">
        <v>41704</v>
      </c>
      <c r="B55" s="89">
        <v>7</v>
      </c>
      <c r="C55" s="177" t="s">
        <v>205</v>
      </c>
      <c r="D55" s="177" t="s">
        <v>61</v>
      </c>
      <c r="E55" s="125" t="s">
        <v>22</v>
      </c>
    </row>
    <row r="56" spans="1:5" ht="22.5" customHeight="1">
      <c r="A56" s="179">
        <v>41709</v>
      </c>
      <c r="B56" s="89">
        <v>32.3</v>
      </c>
      <c r="C56" s="180" t="s">
        <v>206</v>
      </c>
      <c r="D56" s="125" t="s">
        <v>60</v>
      </c>
      <c r="E56" s="125" t="s">
        <v>22</v>
      </c>
    </row>
    <row r="57" spans="1:5" ht="22.5" customHeight="1">
      <c r="A57" s="179">
        <v>41709</v>
      </c>
      <c r="B57" s="89">
        <v>15</v>
      </c>
      <c r="C57" s="180" t="s">
        <v>207</v>
      </c>
      <c r="D57" s="125" t="s">
        <v>61</v>
      </c>
      <c r="E57" s="125" t="s">
        <v>22</v>
      </c>
    </row>
    <row r="58" spans="1:5" ht="22.5" customHeight="1">
      <c r="A58" s="179">
        <v>41711</v>
      </c>
      <c r="B58" s="89">
        <v>19.4</v>
      </c>
      <c r="C58" s="180" t="s">
        <v>208</v>
      </c>
      <c r="D58" s="125" t="s">
        <v>61</v>
      </c>
      <c r="E58" s="125" t="s">
        <v>22</v>
      </c>
    </row>
    <row r="59" spans="1:5" ht="22.5" customHeight="1">
      <c r="A59" s="179">
        <v>41721</v>
      </c>
      <c r="B59" s="89">
        <v>28</v>
      </c>
      <c r="C59" s="180" t="s">
        <v>209</v>
      </c>
      <c r="D59" s="125" t="s">
        <v>30</v>
      </c>
      <c r="E59" s="125" t="s">
        <v>25</v>
      </c>
    </row>
    <row r="60" spans="1:5" ht="22.5" customHeight="1">
      <c r="A60" s="179">
        <v>41724</v>
      </c>
      <c r="B60" s="89">
        <v>7</v>
      </c>
      <c r="C60" s="181" t="s">
        <v>204</v>
      </c>
      <c r="D60" s="125" t="s">
        <v>60</v>
      </c>
      <c r="E60" s="125" t="s">
        <v>22</v>
      </c>
    </row>
    <row r="61" spans="1:5" ht="22.5" customHeight="1">
      <c r="A61" s="179">
        <v>41724</v>
      </c>
      <c r="B61" s="89">
        <v>16</v>
      </c>
      <c r="C61" s="180" t="s">
        <v>320</v>
      </c>
      <c r="D61" s="125" t="s">
        <v>39</v>
      </c>
      <c r="E61" s="125" t="s">
        <v>25</v>
      </c>
    </row>
    <row r="62" spans="1:5" ht="22.5" customHeight="1">
      <c r="A62" s="179">
        <v>41725</v>
      </c>
      <c r="B62" s="89">
        <v>15.5</v>
      </c>
      <c r="C62" s="180" t="s">
        <v>321</v>
      </c>
      <c r="D62" s="125" t="s">
        <v>30</v>
      </c>
      <c r="E62" s="125" t="s">
        <v>25</v>
      </c>
    </row>
    <row r="63" spans="1:5" ht="22.5" customHeight="1">
      <c r="A63" s="179">
        <v>41751</v>
      </c>
      <c r="B63" s="89">
        <v>13.2</v>
      </c>
      <c r="C63" s="180" t="s">
        <v>322</v>
      </c>
      <c r="D63" s="125" t="s">
        <v>61</v>
      </c>
      <c r="E63" s="125" t="s">
        <v>22</v>
      </c>
    </row>
    <row r="64" spans="1:5" ht="22.5" customHeight="1">
      <c r="A64" s="179">
        <v>41752</v>
      </c>
      <c r="B64" s="89">
        <v>8.2</v>
      </c>
      <c r="C64" s="180" t="s">
        <v>323</v>
      </c>
      <c r="D64" s="125" t="s">
        <v>61</v>
      </c>
      <c r="E64" s="125" t="s">
        <v>22</v>
      </c>
    </row>
    <row r="65" spans="1:5" ht="22.5" customHeight="1">
      <c r="A65" s="179">
        <v>41757</v>
      </c>
      <c r="B65" s="89">
        <v>15.1</v>
      </c>
      <c r="C65" s="180" t="s">
        <v>225</v>
      </c>
      <c r="D65" s="125" t="s">
        <v>61</v>
      </c>
      <c r="E65" s="125" t="s">
        <v>22</v>
      </c>
    </row>
    <row r="66" spans="1:5" ht="22.5" customHeight="1">
      <c r="A66" s="179">
        <v>41757</v>
      </c>
      <c r="B66" s="89">
        <f>17.1</f>
        <v>17.1</v>
      </c>
      <c r="C66" s="180" t="s">
        <v>220</v>
      </c>
      <c r="D66" s="125" t="s">
        <v>60</v>
      </c>
      <c r="E66" s="125" t="s">
        <v>22</v>
      </c>
    </row>
    <row r="67" spans="1:5" ht="22.5" customHeight="1">
      <c r="A67" s="179">
        <v>41761</v>
      </c>
      <c r="B67" s="89">
        <f>14.1</f>
        <v>14.1</v>
      </c>
      <c r="C67" s="180" t="s">
        <v>221</v>
      </c>
      <c r="D67" s="125" t="s">
        <v>61</v>
      </c>
      <c r="E67" s="125" t="s">
        <v>22</v>
      </c>
    </row>
    <row r="68" spans="1:5" ht="22.5" customHeight="1">
      <c r="A68" s="179">
        <v>41766</v>
      </c>
      <c r="B68" s="89">
        <v>28</v>
      </c>
      <c r="C68" s="180" t="s">
        <v>224</v>
      </c>
      <c r="D68" s="125" t="s">
        <v>222</v>
      </c>
      <c r="E68" s="125" t="s">
        <v>22</v>
      </c>
    </row>
    <row r="69" spans="1:5" ht="22.5" customHeight="1">
      <c r="A69" s="179">
        <v>41771</v>
      </c>
      <c r="B69" s="89">
        <v>52.5</v>
      </c>
      <c r="C69" s="180" t="s">
        <v>223</v>
      </c>
      <c r="D69" s="125" t="s">
        <v>30</v>
      </c>
      <c r="E69" s="125" t="s">
        <v>22</v>
      </c>
    </row>
    <row r="70" spans="1:5" ht="22.5" customHeight="1">
      <c r="A70" s="179">
        <v>41771</v>
      </c>
      <c r="B70" s="89">
        <v>16.8</v>
      </c>
      <c r="C70" s="180" t="s">
        <v>226</v>
      </c>
      <c r="D70" s="125" t="s">
        <v>60</v>
      </c>
      <c r="E70" s="125" t="s">
        <v>22</v>
      </c>
    </row>
    <row r="71" spans="1:5" ht="22.5" customHeight="1">
      <c r="A71" s="179">
        <v>41772</v>
      </c>
      <c r="B71" s="89">
        <v>14.8</v>
      </c>
      <c r="C71" s="180" t="s">
        <v>227</v>
      </c>
      <c r="D71" s="125" t="s">
        <v>61</v>
      </c>
      <c r="E71" s="125" t="s">
        <v>22</v>
      </c>
    </row>
    <row r="72" spans="1:5" ht="22.5" customHeight="1">
      <c r="A72" s="179">
        <v>41773</v>
      </c>
      <c r="B72" s="89">
        <v>22.8</v>
      </c>
      <c r="C72" s="180" t="s">
        <v>228</v>
      </c>
      <c r="D72" s="125" t="s">
        <v>61</v>
      </c>
      <c r="E72" s="125" t="s">
        <v>22</v>
      </c>
    </row>
    <row r="73" spans="1:5" ht="22.5" customHeight="1">
      <c r="A73" s="179">
        <v>41775</v>
      </c>
      <c r="B73" s="89">
        <v>10.8</v>
      </c>
      <c r="C73" s="180" t="s">
        <v>229</v>
      </c>
      <c r="D73" s="125" t="s">
        <v>61</v>
      </c>
      <c r="E73" s="125" t="s">
        <v>22</v>
      </c>
    </row>
    <row r="74" spans="1:5" ht="22.5" customHeight="1">
      <c r="A74" s="179">
        <v>41779</v>
      </c>
      <c r="B74" s="89">
        <v>16</v>
      </c>
      <c r="C74" s="180" t="s">
        <v>230</v>
      </c>
      <c r="D74" s="125" t="s">
        <v>61</v>
      </c>
      <c r="E74" s="125" t="s">
        <v>22</v>
      </c>
    </row>
    <row r="75" spans="1:5" ht="22.5" customHeight="1">
      <c r="A75" s="119">
        <v>41780</v>
      </c>
      <c r="B75" s="174">
        <f>41.23*1.15</f>
        <v>47.41449999999999</v>
      </c>
      <c r="C75" s="42" t="s">
        <v>231</v>
      </c>
      <c r="D75" s="42" t="s">
        <v>60</v>
      </c>
      <c r="E75" s="125" t="s">
        <v>22</v>
      </c>
    </row>
    <row r="76" spans="1:5" ht="22.5" customHeight="1">
      <c r="A76" s="119">
        <v>41781</v>
      </c>
      <c r="B76" s="174">
        <v>21.5</v>
      </c>
      <c r="C76" s="42" t="s">
        <v>350</v>
      </c>
      <c r="D76" s="42" t="s">
        <v>30</v>
      </c>
      <c r="E76" s="42" t="s">
        <v>25</v>
      </c>
    </row>
    <row r="77" spans="1:5" ht="22.5" customHeight="1">
      <c r="A77" s="56" t="s">
        <v>91</v>
      </c>
      <c r="B77" s="190">
        <f>SUM(B48:B76)</f>
        <v>711.8669999999998</v>
      </c>
      <c r="C77" s="42"/>
      <c r="D77" s="42"/>
      <c r="E77" s="42"/>
    </row>
    <row r="78" spans="1:5" ht="12.75">
      <c r="A78" s="42"/>
      <c r="B78" s="137"/>
      <c r="C78" s="42"/>
      <c r="D78" s="42"/>
      <c r="E78" s="42"/>
    </row>
    <row r="79" spans="1:5" ht="31.5">
      <c r="A79" s="36" t="s">
        <v>10</v>
      </c>
      <c r="B79" s="37" t="s">
        <v>23</v>
      </c>
      <c r="C79" s="4"/>
      <c r="D79" s="4"/>
      <c r="E79" s="4"/>
    </row>
    <row r="80" spans="1:5" ht="12.75">
      <c r="A80" s="6" t="s">
        <v>2</v>
      </c>
      <c r="B80" s="25" t="s">
        <v>3</v>
      </c>
      <c r="C80" s="6" t="s">
        <v>11</v>
      </c>
      <c r="D80" s="6" t="s">
        <v>12</v>
      </c>
      <c r="E80" s="6" t="s">
        <v>6</v>
      </c>
    </row>
    <row r="81" spans="1:5" ht="22.5" customHeight="1">
      <c r="A81" s="45">
        <v>41682</v>
      </c>
      <c r="B81" s="26">
        <v>193</v>
      </c>
      <c r="C81" s="12" t="s">
        <v>325</v>
      </c>
      <c r="D81" s="42" t="s">
        <v>39</v>
      </c>
      <c r="E81" s="42" t="s">
        <v>22</v>
      </c>
    </row>
    <row r="82" spans="1:5" ht="22.5" customHeight="1">
      <c r="A82" s="119">
        <v>41708</v>
      </c>
      <c r="B82" s="172">
        <f>79.96*1.15</f>
        <v>91.95399999999998</v>
      </c>
      <c r="C82" s="42" t="s">
        <v>196</v>
      </c>
      <c r="D82" s="42" t="s">
        <v>197</v>
      </c>
      <c r="E82" s="42" t="s">
        <v>22</v>
      </c>
    </row>
    <row r="83" spans="1:5" ht="22.5" customHeight="1">
      <c r="A83" s="119">
        <v>41709</v>
      </c>
      <c r="B83" s="173">
        <f>44.35*1.15</f>
        <v>51.0025</v>
      </c>
      <c r="C83" s="42" t="s">
        <v>198</v>
      </c>
      <c r="D83" s="42" t="s">
        <v>39</v>
      </c>
      <c r="E83" s="42" t="s">
        <v>22</v>
      </c>
    </row>
    <row r="84" spans="1:5" ht="22.5" customHeight="1">
      <c r="A84" s="119">
        <v>41722</v>
      </c>
      <c r="B84" s="173">
        <v>518.5</v>
      </c>
      <c r="C84" s="42" t="s">
        <v>319</v>
      </c>
      <c r="D84" s="42" t="s">
        <v>39</v>
      </c>
      <c r="E84" s="42" t="s">
        <v>22</v>
      </c>
    </row>
    <row r="85" spans="1:5" ht="22.5" customHeight="1">
      <c r="A85" s="119">
        <v>41725</v>
      </c>
      <c r="B85" s="173">
        <f>13.22*1.15</f>
        <v>15.203</v>
      </c>
      <c r="C85" s="42" t="s">
        <v>219</v>
      </c>
      <c r="D85" s="42" t="s">
        <v>61</v>
      </c>
      <c r="E85" s="42" t="s">
        <v>25</v>
      </c>
    </row>
    <row r="86" spans="1:5" ht="22.5" customHeight="1">
      <c r="A86" s="119">
        <v>41743</v>
      </c>
      <c r="B86" s="173">
        <f>201.2*1.15</f>
        <v>231.37999999999997</v>
      </c>
      <c r="C86" s="42" t="s">
        <v>201</v>
      </c>
      <c r="D86" s="42" t="s">
        <v>202</v>
      </c>
      <c r="E86" s="42" t="s">
        <v>22</v>
      </c>
    </row>
    <row r="87" spans="1:5" ht="22.5" customHeight="1">
      <c r="A87" s="119">
        <v>41756</v>
      </c>
      <c r="B87" s="173">
        <f>457.5*1.15</f>
        <v>526.125</v>
      </c>
      <c r="C87" s="42" t="s">
        <v>200</v>
      </c>
      <c r="D87" s="42" t="s">
        <v>62</v>
      </c>
      <c r="E87" s="42" t="s">
        <v>22</v>
      </c>
    </row>
    <row r="88" spans="1:5" ht="22.5" customHeight="1">
      <c r="A88" s="119">
        <v>41765</v>
      </c>
      <c r="B88" s="173">
        <f>77.06*1.15</f>
        <v>88.619</v>
      </c>
      <c r="C88" s="42" t="s">
        <v>211</v>
      </c>
      <c r="D88" s="42" t="s">
        <v>197</v>
      </c>
      <c r="E88" s="42" t="s">
        <v>22</v>
      </c>
    </row>
    <row r="89" spans="1:5" ht="22.5" customHeight="1">
      <c r="A89" s="119">
        <v>41772</v>
      </c>
      <c r="B89" s="173">
        <f>72.58*1.15</f>
        <v>83.46699999999998</v>
      </c>
      <c r="C89" s="42" t="s">
        <v>211</v>
      </c>
      <c r="D89" s="42" t="s">
        <v>197</v>
      </c>
      <c r="E89" s="42" t="s">
        <v>22</v>
      </c>
    </row>
    <row r="90" spans="1:5" ht="22.5" customHeight="1">
      <c r="A90" s="119">
        <v>41774</v>
      </c>
      <c r="B90" s="126">
        <f>20.79*1.15</f>
        <v>23.908499999999997</v>
      </c>
      <c r="C90" s="42" t="s">
        <v>212</v>
      </c>
      <c r="D90" s="42" t="s">
        <v>61</v>
      </c>
      <c r="E90" s="42" t="s">
        <v>22</v>
      </c>
    </row>
    <row r="91" spans="1:5" ht="22.5" customHeight="1">
      <c r="A91" s="119">
        <v>41774</v>
      </c>
      <c r="B91" s="122">
        <f>42.61*1.15</f>
        <v>49.00149999999999</v>
      </c>
      <c r="C91" s="2" t="s">
        <v>213</v>
      </c>
      <c r="D91" s="2" t="s">
        <v>88</v>
      </c>
      <c r="E91" s="42" t="s">
        <v>22</v>
      </c>
    </row>
    <row r="92" spans="1:5" ht="22.5" customHeight="1">
      <c r="A92" s="9">
        <v>41785</v>
      </c>
      <c r="B92" s="122">
        <f>43.04*1.15</f>
        <v>49.495999999999995</v>
      </c>
      <c r="C92" s="2" t="s">
        <v>214</v>
      </c>
      <c r="D92" s="2" t="s">
        <v>39</v>
      </c>
      <c r="E92" s="42" t="s">
        <v>22</v>
      </c>
    </row>
    <row r="93" spans="1:5" ht="22.5" customHeight="1">
      <c r="A93" s="9">
        <v>41716</v>
      </c>
      <c r="B93" s="122">
        <f>60*1.15</f>
        <v>69</v>
      </c>
      <c r="C93" s="2" t="s">
        <v>215</v>
      </c>
      <c r="D93" s="2" t="s">
        <v>60</v>
      </c>
      <c r="E93" s="42" t="s">
        <v>22</v>
      </c>
    </row>
    <row r="94" spans="1:5" ht="22.5" customHeight="1">
      <c r="A94" s="9">
        <v>41717</v>
      </c>
      <c r="B94" s="122">
        <f>40.44*1.15</f>
        <v>46.50599999999999</v>
      </c>
      <c r="C94" s="2" t="s">
        <v>216</v>
      </c>
      <c r="D94" s="2" t="s">
        <v>39</v>
      </c>
      <c r="E94" s="42" t="s">
        <v>22</v>
      </c>
    </row>
    <row r="95" spans="1:5" ht="22.5" customHeight="1">
      <c r="A95" s="9">
        <v>41775</v>
      </c>
      <c r="B95" s="122">
        <f>44.6*1.15</f>
        <v>51.29</v>
      </c>
      <c r="C95" s="2" t="s">
        <v>217</v>
      </c>
      <c r="D95" s="2" t="s">
        <v>60</v>
      </c>
      <c r="E95" s="42" t="s">
        <v>22</v>
      </c>
    </row>
    <row r="96" spans="1:5" ht="22.5" customHeight="1">
      <c r="A96" s="9">
        <v>41782</v>
      </c>
      <c r="B96" s="122">
        <f>671.74*1.15</f>
        <v>772.501</v>
      </c>
      <c r="C96" s="2" t="s">
        <v>218</v>
      </c>
      <c r="D96" s="2" t="s">
        <v>39</v>
      </c>
      <c r="E96" s="42" t="s">
        <v>22</v>
      </c>
    </row>
    <row r="97" spans="1:2" ht="22.5" customHeight="1">
      <c r="A97" s="56" t="s">
        <v>91</v>
      </c>
      <c r="B97" s="191">
        <f>SUM(B82:B96)</f>
        <v>2667.9534999999996</v>
      </c>
    </row>
    <row r="100" spans="1:3" ht="15.75">
      <c r="A100" s="159" t="s">
        <v>335</v>
      </c>
      <c r="B100" s="168" t="s">
        <v>156</v>
      </c>
      <c r="C100" s="170" t="s">
        <v>339</v>
      </c>
    </row>
    <row r="101" spans="1:5" ht="15.75">
      <c r="A101" s="35" t="s">
        <v>10</v>
      </c>
      <c r="B101" s="48" t="s">
        <v>1</v>
      </c>
      <c r="C101" s="5"/>
      <c r="D101" s="5"/>
      <c r="E101" s="5"/>
    </row>
    <row r="102" ht="22.5" customHeight="1">
      <c r="A102" s="55" t="s">
        <v>41</v>
      </c>
    </row>
    <row r="103" ht="22.5" customHeight="1"/>
    <row r="105" spans="1:5" ht="31.5">
      <c r="A105" s="36" t="s">
        <v>10</v>
      </c>
      <c r="B105" s="37" t="s">
        <v>23</v>
      </c>
      <c r="C105" s="4"/>
      <c r="D105" s="4"/>
      <c r="E105" s="4"/>
    </row>
    <row r="106" spans="1:5" ht="12.75">
      <c r="A106" s="6" t="s">
        <v>2</v>
      </c>
      <c r="B106" s="25" t="s">
        <v>3</v>
      </c>
      <c r="C106" s="6" t="s">
        <v>11</v>
      </c>
      <c r="D106" s="6" t="s">
        <v>12</v>
      </c>
      <c r="E106" s="6" t="s">
        <v>6</v>
      </c>
    </row>
    <row r="107" spans="1:5" ht="25.5">
      <c r="A107" s="9">
        <v>41795</v>
      </c>
      <c r="B107" s="24">
        <v>146.05</v>
      </c>
      <c r="C107" s="2" t="s">
        <v>380</v>
      </c>
      <c r="D107" s="2" t="s">
        <v>60</v>
      </c>
      <c r="E107" s="2" t="s">
        <v>22</v>
      </c>
    </row>
    <row r="108" spans="1:5" ht="22.5" customHeight="1">
      <c r="A108" s="9">
        <v>41718</v>
      </c>
      <c r="B108" s="24">
        <v>115</v>
      </c>
      <c r="C108" s="2" t="s">
        <v>381</v>
      </c>
      <c r="D108" s="2" t="s">
        <v>60</v>
      </c>
      <c r="E108" s="2" t="s">
        <v>352</v>
      </c>
    </row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7.28125" style="2" customWidth="1"/>
    <col min="2" max="2" width="23.140625" style="2" customWidth="1"/>
    <col min="3" max="3" width="40.140625" style="2" customWidth="1"/>
    <col min="4" max="4" width="27.140625" style="2" customWidth="1"/>
    <col min="5" max="5" width="28.140625" style="2" customWidth="1"/>
    <col min="7" max="7" width="10.140625" style="0" bestFit="1" customWidth="1"/>
    <col min="9" max="9" width="38.140625" style="0" bestFit="1" customWidth="1"/>
    <col min="11" max="11" width="9.7109375" style="0" bestFit="1" customWidth="1"/>
  </cols>
  <sheetData>
    <row r="1" spans="1:5" ht="36" customHeight="1">
      <c r="A1" s="157" t="s">
        <v>334</v>
      </c>
      <c r="B1" s="183" t="s">
        <v>21</v>
      </c>
      <c r="C1" s="183"/>
      <c r="D1" s="11"/>
      <c r="E1" s="11"/>
    </row>
    <row r="2" spans="1:5" ht="29.25" customHeight="1">
      <c r="A2" s="159" t="s">
        <v>335</v>
      </c>
      <c r="B2" s="155" t="s">
        <v>20</v>
      </c>
      <c r="C2" s="155" t="str">
        <f>Travel!C2</f>
        <v>Period 01/07/13 - 05/02/2014</v>
      </c>
      <c r="D2" s="6"/>
      <c r="E2" s="6"/>
    </row>
    <row r="3" spans="1:5" ht="39.75" customHeight="1">
      <c r="A3" s="36" t="s">
        <v>13</v>
      </c>
      <c r="B3" s="36" t="s">
        <v>23</v>
      </c>
      <c r="C3" s="4"/>
      <c r="D3" s="4"/>
      <c r="E3" s="4"/>
    </row>
    <row r="4" spans="1:5" ht="25.5">
      <c r="A4" s="3" t="s">
        <v>2</v>
      </c>
      <c r="B4" s="3" t="s">
        <v>3</v>
      </c>
      <c r="C4" s="3" t="s">
        <v>14</v>
      </c>
      <c r="D4" s="3" t="s">
        <v>12</v>
      </c>
      <c r="E4" s="3" t="s">
        <v>15</v>
      </c>
    </row>
    <row r="5" spans="1:7" ht="22.5" customHeight="1">
      <c r="A5" s="76">
        <v>41547</v>
      </c>
      <c r="B5" s="39">
        <v>48.3</v>
      </c>
      <c r="C5" s="40" t="s">
        <v>92</v>
      </c>
      <c r="D5" s="42" t="s">
        <v>93</v>
      </c>
      <c r="E5" s="12" t="s">
        <v>22</v>
      </c>
      <c r="G5" s="69"/>
    </row>
    <row r="6" spans="1:7" ht="22.5" customHeight="1">
      <c r="A6" s="76">
        <v>41577</v>
      </c>
      <c r="B6" s="39">
        <f>35.63*1.15</f>
        <v>40.9745</v>
      </c>
      <c r="C6" s="40" t="s">
        <v>359</v>
      </c>
      <c r="D6" s="42" t="s">
        <v>31</v>
      </c>
      <c r="E6" s="12" t="s">
        <v>22</v>
      </c>
      <c r="G6" s="69"/>
    </row>
    <row r="7" spans="1:7" ht="16.5" customHeight="1">
      <c r="A7" s="56" t="s">
        <v>91</v>
      </c>
      <c r="B7" s="192">
        <f>SUM(B5:B6)</f>
        <v>89.27449999999999</v>
      </c>
      <c r="C7" s="55"/>
      <c r="G7" s="69"/>
    </row>
    <row r="8" spans="1:7" ht="16.5" customHeight="1">
      <c r="A8" s="55"/>
      <c r="B8" s="60"/>
      <c r="C8" s="55"/>
      <c r="G8" s="69"/>
    </row>
    <row r="9" spans="1:7" ht="16.5" customHeight="1">
      <c r="A9" s="55"/>
      <c r="B9" s="60"/>
      <c r="C9" s="55"/>
      <c r="G9" s="69"/>
    </row>
    <row r="10" spans="1:7" ht="31.5">
      <c r="A10" s="159" t="s">
        <v>360</v>
      </c>
      <c r="B10" s="155" t="s">
        <v>157</v>
      </c>
      <c r="C10" s="169" t="s">
        <v>338</v>
      </c>
      <c r="D10" s="6"/>
      <c r="E10" s="6"/>
      <c r="G10" s="69"/>
    </row>
    <row r="11" spans="1:7" ht="31.5">
      <c r="A11" s="36" t="s">
        <v>13</v>
      </c>
      <c r="B11" s="36" t="s">
        <v>23</v>
      </c>
      <c r="C11" s="4"/>
      <c r="D11" s="4"/>
      <c r="E11" s="4"/>
      <c r="G11" s="69"/>
    </row>
    <row r="12" spans="1:7" ht="25.5">
      <c r="A12" s="3" t="s">
        <v>2</v>
      </c>
      <c r="B12" s="3" t="s">
        <v>3</v>
      </c>
      <c r="C12" s="3" t="s">
        <v>14</v>
      </c>
      <c r="D12" s="3" t="s">
        <v>12</v>
      </c>
      <c r="E12" s="3" t="s">
        <v>15</v>
      </c>
      <c r="G12" s="69"/>
    </row>
    <row r="13" spans="1:7" ht="22.5" customHeight="1">
      <c r="A13" s="119">
        <v>41695</v>
      </c>
      <c r="B13" s="95">
        <v>35</v>
      </c>
      <c r="C13" s="42" t="s">
        <v>361</v>
      </c>
      <c r="D13" s="42" t="s">
        <v>31</v>
      </c>
      <c r="E13" s="12" t="s">
        <v>22</v>
      </c>
      <c r="G13" s="69"/>
    </row>
    <row r="14" spans="1:7" ht="16.5" customHeight="1">
      <c r="A14" s="56" t="s">
        <v>91</v>
      </c>
      <c r="B14" s="192">
        <f>SUM(B13:B13)</f>
        <v>35</v>
      </c>
      <c r="C14" s="55"/>
      <c r="G14" s="69"/>
    </row>
    <row r="15" spans="1:7" ht="16.5" customHeight="1">
      <c r="A15" s="55"/>
      <c r="B15" s="60"/>
      <c r="C15" s="55"/>
      <c r="G15" s="69"/>
    </row>
    <row r="16" spans="1:7" ht="15.75">
      <c r="A16" s="159" t="s">
        <v>335</v>
      </c>
      <c r="B16" s="168" t="s">
        <v>156</v>
      </c>
      <c r="C16" s="170" t="s">
        <v>339</v>
      </c>
      <c r="D16" s="6"/>
      <c r="E16" s="6"/>
      <c r="G16" s="69"/>
    </row>
    <row r="17" spans="1:7" ht="31.5">
      <c r="A17" s="36" t="s">
        <v>13</v>
      </c>
      <c r="B17" s="36" t="s">
        <v>23</v>
      </c>
      <c r="C17" s="4"/>
      <c r="D17" s="4"/>
      <c r="E17" s="4"/>
      <c r="G17" s="69"/>
    </row>
    <row r="18" spans="1:7" ht="25.5">
      <c r="A18" s="3" t="s">
        <v>2</v>
      </c>
      <c r="B18" s="3" t="s">
        <v>3</v>
      </c>
      <c r="C18" s="3" t="s">
        <v>14</v>
      </c>
      <c r="D18" s="3" t="s">
        <v>12</v>
      </c>
      <c r="E18" s="3" t="s">
        <v>15</v>
      </c>
      <c r="G18" s="69"/>
    </row>
    <row r="19" spans="1:7" ht="22.5" customHeight="1">
      <c r="A19" s="193" t="s">
        <v>41</v>
      </c>
      <c r="B19" s="95"/>
      <c r="C19" s="42"/>
      <c r="D19" s="42"/>
      <c r="E19" s="12"/>
      <c r="G19" s="69"/>
    </row>
    <row r="20" spans="1:7" ht="16.5" customHeight="1">
      <c r="A20" s="55"/>
      <c r="B20" s="60"/>
      <c r="C20" s="55"/>
      <c r="G20" s="69"/>
    </row>
    <row r="21" spans="1:7" ht="16.5" customHeight="1">
      <c r="A21" s="55"/>
      <c r="B21" s="60"/>
      <c r="C21" s="55"/>
      <c r="G21" s="69"/>
    </row>
    <row r="22" spans="1:7" ht="22.5" customHeight="1">
      <c r="A22" s="159" t="s">
        <v>335</v>
      </c>
      <c r="B22" s="195" t="s">
        <v>362</v>
      </c>
      <c r="C22" s="194" t="s">
        <v>363</v>
      </c>
      <c r="G22" s="69"/>
    </row>
    <row r="23" spans="1:7" ht="31.5">
      <c r="A23" s="36" t="s">
        <v>13</v>
      </c>
      <c r="B23" s="36" t="s">
        <v>23</v>
      </c>
      <c r="C23" s="4"/>
      <c r="D23" s="4"/>
      <c r="E23" s="4"/>
      <c r="G23" s="69"/>
    </row>
    <row r="24" spans="1:5" ht="24.75" customHeight="1">
      <c r="A24" s="3" t="s">
        <v>2</v>
      </c>
      <c r="B24" s="3" t="s">
        <v>3</v>
      </c>
      <c r="C24" s="3" t="s">
        <v>26</v>
      </c>
      <c r="D24" s="3" t="s">
        <v>12</v>
      </c>
      <c r="E24" s="3" t="s">
        <v>15</v>
      </c>
    </row>
    <row r="25" spans="1:5" ht="24.75" customHeight="1">
      <c r="A25" s="76">
        <v>41456</v>
      </c>
      <c r="B25" s="77">
        <v>498.32949999999994</v>
      </c>
      <c r="C25" s="75" t="s">
        <v>162</v>
      </c>
      <c r="D25" s="27" t="s">
        <v>28</v>
      </c>
      <c r="E25" s="28" t="s">
        <v>22</v>
      </c>
    </row>
    <row r="26" spans="1:5" ht="24.75" customHeight="1">
      <c r="A26" s="76">
        <v>41487</v>
      </c>
      <c r="B26" s="77">
        <v>498.32949999999994</v>
      </c>
      <c r="C26" s="75" t="s">
        <v>163</v>
      </c>
      <c r="D26" s="27" t="s">
        <v>28</v>
      </c>
      <c r="E26" s="28" t="s">
        <v>22</v>
      </c>
    </row>
    <row r="27" spans="1:5" ht="24.75" customHeight="1">
      <c r="A27" s="76">
        <v>41518</v>
      </c>
      <c r="B27" s="77">
        <v>498.32949999999994</v>
      </c>
      <c r="C27" s="75" t="s">
        <v>164</v>
      </c>
      <c r="D27" s="27" t="s">
        <v>28</v>
      </c>
      <c r="E27" s="28" t="s">
        <v>22</v>
      </c>
    </row>
    <row r="28" spans="1:5" ht="24.75" customHeight="1">
      <c r="A28" s="76">
        <v>41548</v>
      </c>
      <c r="B28" s="77">
        <v>498.32949999999994</v>
      </c>
      <c r="C28" s="75" t="s">
        <v>165</v>
      </c>
      <c r="D28" s="27" t="s">
        <v>28</v>
      </c>
      <c r="E28" s="28" t="s">
        <v>22</v>
      </c>
    </row>
    <row r="29" spans="1:5" ht="24.75" customHeight="1">
      <c r="A29" s="76">
        <v>41579</v>
      </c>
      <c r="B29" s="77">
        <v>498.32949999999994</v>
      </c>
      <c r="C29" s="75" t="s">
        <v>166</v>
      </c>
      <c r="D29" s="27" t="s">
        <v>28</v>
      </c>
      <c r="E29" s="28" t="s">
        <v>22</v>
      </c>
    </row>
    <row r="30" spans="1:7" ht="24.75" customHeight="1">
      <c r="A30" s="76">
        <v>41609</v>
      </c>
      <c r="B30" s="77">
        <v>498.32949999999994</v>
      </c>
      <c r="C30" s="75" t="s">
        <v>167</v>
      </c>
      <c r="D30" s="27" t="s">
        <v>28</v>
      </c>
      <c r="E30" s="28" t="s">
        <v>22</v>
      </c>
      <c r="G30" s="69"/>
    </row>
    <row r="31" spans="1:7" ht="24.75" customHeight="1">
      <c r="A31" s="76">
        <v>41640</v>
      </c>
      <c r="B31" s="77">
        <v>498.32949999999994</v>
      </c>
      <c r="C31" s="75" t="s">
        <v>168</v>
      </c>
      <c r="D31" s="27" t="s">
        <v>28</v>
      </c>
      <c r="E31" s="28" t="s">
        <v>22</v>
      </c>
      <c r="G31" s="69"/>
    </row>
    <row r="32" spans="1:7" ht="24.75" customHeight="1">
      <c r="A32" s="76">
        <v>41671</v>
      </c>
      <c r="B32" s="77">
        <v>498.32949999999994</v>
      </c>
      <c r="C32" s="75" t="s">
        <v>169</v>
      </c>
      <c r="D32" s="27" t="s">
        <v>28</v>
      </c>
      <c r="E32" s="28" t="s">
        <v>22</v>
      </c>
      <c r="G32" s="69"/>
    </row>
    <row r="33" spans="1:7" ht="24.75" customHeight="1">
      <c r="A33" s="76">
        <v>41699</v>
      </c>
      <c r="B33" s="77">
        <v>498.32949999999994</v>
      </c>
      <c r="C33" s="75" t="s">
        <v>170</v>
      </c>
      <c r="D33" s="27" t="s">
        <v>28</v>
      </c>
      <c r="E33" s="28" t="s">
        <v>22</v>
      </c>
      <c r="G33" s="69"/>
    </row>
    <row r="34" spans="1:7" ht="24.75" customHeight="1">
      <c r="A34" s="76">
        <v>41730</v>
      </c>
      <c r="B34" s="77">
        <v>498.32949999999994</v>
      </c>
      <c r="C34" s="75" t="s">
        <v>171</v>
      </c>
      <c r="D34" s="27" t="s">
        <v>28</v>
      </c>
      <c r="E34" s="28" t="s">
        <v>22</v>
      </c>
      <c r="G34" s="69"/>
    </row>
    <row r="35" spans="1:7" ht="24.75" customHeight="1">
      <c r="A35" s="76">
        <v>41760</v>
      </c>
      <c r="B35" s="77">
        <v>498.32949999999994</v>
      </c>
      <c r="C35" s="75" t="s">
        <v>172</v>
      </c>
      <c r="D35" s="27" t="s">
        <v>28</v>
      </c>
      <c r="E35" s="28" t="s">
        <v>22</v>
      </c>
      <c r="G35" s="69"/>
    </row>
    <row r="36" spans="1:7" ht="24.75" customHeight="1">
      <c r="A36" s="76">
        <v>41791</v>
      </c>
      <c r="B36" s="77">
        <v>498.32949999999994</v>
      </c>
      <c r="C36" s="75" t="s">
        <v>173</v>
      </c>
      <c r="D36" s="27" t="s">
        <v>28</v>
      </c>
      <c r="E36" s="28" t="s">
        <v>22</v>
      </c>
      <c r="G36" s="69"/>
    </row>
    <row r="37" spans="1:7" ht="24.75" customHeight="1">
      <c r="A37" s="57" t="s">
        <v>347</v>
      </c>
      <c r="B37" s="59">
        <f>SUM(B25:B36)</f>
        <v>5979.953999999999</v>
      </c>
      <c r="E37" s="12"/>
      <c r="G37" s="69"/>
    </row>
    <row r="38" spans="1:5" ht="24.75" customHeight="1">
      <c r="A38" s="55"/>
      <c r="B38" s="55"/>
      <c r="E38" s="12"/>
    </row>
    <row r="39" spans="1:2" ht="24.75" customHeight="1">
      <c r="A39" s="55"/>
      <c r="B39" s="59"/>
    </row>
    <row r="40" spans="1:2" ht="24.75" customHeight="1">
      <c r="A40" s="55"/>
      <c r="B40" s="19"/>
    </row>
    <row r="41" ht="24.75" customHeight="1"/>
  </sheetData>
  <sheetProtection/>
  <mergeCells count="1">
    <mergeCell ref="B1:C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7.28125" style="2" customWidth="1"/>
    <col min="2" max="2" width="23.140625" style="2" customWidth="1"/>
    <col min="3" max="3" width="36.00390625" style="2" bestFit="1" customWidth="1"/>
    <col min="4" max="4" width="27.140625" style="2" customWidth="1"/>
    <col min="5" max="5" width="28.140625" style="2" customWidth="1"/>
    <col min="6" max="37" width="9.140625" style="50" customWidth="1"/>
  </cols>
  <sheetData>
    <row r="1" spans="1:5" ht="36" customHeight="1">
      <c r="A1" s="157" t="s">
        <v>334</v>
      </c>
      <c r="B1" s="183" t="s">
        <v>21</v>
      </c>
      <c r="C1" s="183"/>
      <c r="D1" s="11"/>
      <c r="E1" s="11"/>
    </row>
    <row r="2" spans="1:5" ht="30" customHeight="1">
      <c r="A2" s="159" t="s">
        <v>335</v>
      </c>
      <c r="B2" s="155" t="s">
        <v>20</v>
      </c>
      <c r="C2" s="155" t="str">
        <f>Travel!C2</f>
        <v>Period 01/07/13 - 05/02/2014</v>
      </c>
      <c r="D2" s="6"/>
      <c r="E2" s="6"/>
    </row>
    <row r="3" spans="1:5" ht="20.25" customHeight="1">
      <c r="A3" s="35" t="s">
        <v>16</v>
      </c>
      <c r="B3" s="5"/>
      <c r="C3" s="5"/>
      <c r="D3" s="5"/>
      <c r="E3" s="5"/>
    </row>
    <row r="4" spans="1:5" ht="19.5" customHeight="1">
      <c r="A4" s="3" t="s">
        <v>2</v>
      </c>
      <c r="B4" s="3" t="s">
        <v>17</v>
      </c>
      <c r="C4" s="3" t="s">
        <v>18</v>
      </c>
      <c r="D4" s="3" t="s">
        <v>19</v>
      </c>
      <c r="E4" s="3"/>
    </row>
    <row r="5" spans="1:5" ht="22.5" customHeight="1">
      <c r="A5" s="106" t="s">
        <v>41</v>
      </c>
      <c r="B5" s="40"/>
      <c r="C5" s="40"/>
      <c r="D5" s="39"/>
      <c r="E5" s="33"/>
    </row>
    <row r="6" spans="3:4" ht="22.5" customHeight="1">
      <c r="C6" s="184" t="s">
        <v>27</v>
      </c>
      <c r="D6" s="192">
        <f>SUM(D5:D5)</f>
        <v>0</v>
      </c>
    </row>
    <row r="7" ht="22.5" customHeight="1"/>
    <row r="8" ht="22.5" customHeight="1"/>
    <row r="9" spans="1:5" ht="22.5" customHeight="1">
      <c r="A9" s="159" t="s">
        <v>360</v>
      </c>
      <c r="B9" s="155" t="s">
        <v>157</v>
      </c>
      <c r="C9" s="169" t="s">
        <v>338</v>
      </c>
      <c r="D9" s="6"/>
      <c r="E9" s="6"/>
    </row>
    <row r="10" spans="1:5" ht="22.5" customHeight="1">
      <c r="A10" s="35" t="s">
        <v>16</v>
      </c>
      <c r="B10" s="5"/>
      <c r="C10" s="5"/>
      <c r="D10" s="5"/>
      <c r="E10" s="5"/>
    </row>
    <row r="11" spans="1:5" ht="22.5" customHeight="1">
      <c r="A11" s="3" t="s">
        <v>2</v>
      </c>
      <c r="B11" s="3" t="s">
        <v>17</v>
      </c>
      <c r="C11" s="3" t="s">
        <v>18</v>
      </c>
      <c r="D11" s="3" t="s">
        <v>19</v>
      </c>
      <c r="E11" s="3"/>
    </row>
    <row r="12" spans="1:5" ht="25.5">
      <c r="A12" s="196">
        <v>41720</v>
      </c>
      <c r="B12" s="40" t="s">
        <v>364</v>
      </c>
      <c r="C12" s="115" t="s">
        <v>365</v>
      </c>
      <c r="D12" s="39">
        <v>101.4</v>
      </c>
      <c r="E12" s="33"/>
    </row>
    <row r="13" spans="1:4" ht="25.5">
      <c r="A13" s="197">
        <v>41698</v>
      </c>
      <c r="B13" s="2" t="s">
        <v>367</v>
      </c>
      <c r="C13" s="2" t="s">
        <v>366</v>
      </c>
      <c r="D13" s="46">
        <v>80</v>
      </c>
    </row>
    <row r="14" spans="3:4" ht="22.5" customHeight="1">
      <c r="C14" s="184" t="s">
        <v>27</v>
      </c>
      <c r="D14" s="192">
        <f>SUM(D12:D13)</f>
        <v>181.4</v>
      </c>
    </row>
    <row r="15" ht="22.5" customHeight="1"/>
    <row r="16" spans="1:5" ht="22.5" customHeight="1">
      <c r="A16" s="159" t="s">
        <v>335</v>
      </c>
      <c r="B16" s="168" t="s">
        <v>156</v>
      </c>
      <c r="C16" s="170" t="s">
        <v>339</v>
      </c>
      <c r="D16" s="6"/>
      <c r="E16" s="6"/>
    </row>
    <row r="17" spans="1:5" ht="22.5" customHeight="1">
      <c r="A17" s="35" t="s">
        <v>16</v>
      </c>
      <c r="B17" s="5"/>
      <c r="C17" s="5"/>
      <c r="D17" s="5"/>
      <c r="E17" s="5"/>
    </row>
    <row r="18" spans="1:5" ht="22.5" customHeight="1">
      <c r="A18" s="3" t="s">
        <v>2</v>
      </c>
      <c r="B18" s="3" t="s">
        <v>17</v>
      </c>
      <c r="C18" s="3" t="s">
        <v>18</v>
      </c>
      <c r="D18" s="3" t="s">
        <v>19</v>
      </c>
      <c r="E18" s="3"/>
    </row>
    <row r="19" spans="1:5" ht="22.5" customHeight="1">
      <c r="A19" s="106" t="s">
        <v>41</v>
      </c>
      <c r="B19" s="40"/>
      <c r="C19" s="40"/>
      <c r="D19" s="39"/>
      <c r="E19" s="33"/>
    </row>
    <row r="20" spans="3:4" ht="22.5" customHeight="1">
      <c r="C20" s="184" t="s">
        <v>27</v>
      </c>
      <c r="D20" s="192">
        <f>SUM(D19:D19)</f>
        <v>0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">
    <mergeCell ref="B1:C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3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Andrea Cunningham</cp:lastModifiedBy>
  <cp:lastPrinted>2012-01-26T02:21:29Z</cp:lastPrinted>
  <dcterms:created xsi:type="dcterms:W3CDTF">2010-10-17T20:59:02Z</dcterms:created>
  <dcterms:modified xsi:type="dcterms:W3CDTF">2014-07-28T23:12:50Z</dcterms:modified>
  <cp:category/>
  <cp:version/>
  <cp:contentType/>
  <cp:contentStatus/>
</cp:coreProperties>
</file>